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Ồ SƠ ĐẤU GIÁ 2025\EVNHCMC\ĐIỆN LỰC BÌNH CHÁNH\THÁNG 10 ĐỢT 3\"/>
    </mc:Choice>
  </mc:AlternateContent>
  <bookViews>
    <workbookView xWindow="0" yWindow="0" windowWidth="20490" windowHeight="5745" firstSheet="3" activeTab="3"/>
  </bookViews>
  <sheets>
    <sheet name="Ban thanh ly dot 03" sheetId="2" state="hidden" r:id="rId1"/>
    <sheet name="Ban thanh ly dot 03 (1)" sheetId="4" state="hidden" r:id="rId2"/>
    <sheet name="Ban thanh ly dot 03 (2)" sheetId="3" state="hidden" r:id="rId3"/>
    <sheet name="GKD thanh ly dot 03.25" sheetId="7" r:id="rId4"/>
    <sheet name="GKD thanh ly dot 03.25 (2)" sheetId="10" state="hidden" r:id="rId5"/>
    <sheet name="TC" sheetId="5" state="hidden" r:id="rId6"/>
    <sheet name="ECOVIS" sheetId="6" state="hidden" r:id="rId7"/>
  </sheets>
  <definedNames>
    <definedName name="_xlnm._FilterDatabase" localSheetId="0" hidden="1">'Ban thanh ly dot 03'!$A$3:$K$127</definedName>
    <definedName name="_xlnm._FilterDatabase" localSheetId="1" hidden="1">'Ban thanh ly dot 03 (1)'!$A$3:$H$127</definedName>
    <definedName name="_xlnm._FilterDatabase" localSheetId="2" hidden="1">'Ban thanh ly dot 03 (2)'!$A$3:$H$127</definedName>
    <definedName name="_xlnm._FilterDatabase" localSheetId="3">'GKD thanh ly dot 03.25'!$A$3:$G$168</definedName>
    <definedName name="_xlnm._FilterDatabase" localSheetId="4">'GKD thanh ly dot 03.25 (2)'!$A$3:$G$168</definedName>
    <definedName name="_xlnm.Print_Titles" localSheetId="0">'Ban thanh ly dot 03'!$3:$3</definedName>
    <definedName name="_xlnm.Print_Titles" localSheetId="1">'Ban thanh ly dot 03 (1)'!$3:$3</definedName>
    <definedName name="_xlnm.Print_Titles" localSheetId="2">'Ban thanh ly dot 03 (2)'!$3:$3</definedName>
    <definedName name="_xlnm.Print_Titles" localSheetId="3">'GKD thanh ly dot 03.25'!$3:$3</definedName>
    <definedName name="_xlnm.Print_Titles" localSheetId="4">'GKD thanh ly dot 03.25 (2)'!$3:$3</definedName>
  </definedNames>
  <calcPr calcId="191029"/>
</workbook>
</file>

<file path=xl/calcChain.xml><?xml version="1.0" encoding="utf-8"?>
<calcChain xmlns="http://schemas.openxmlformats.org/spreadsheetml/2006/main">
  <c r="M176" i="10" l="1"/>
  <c r="L174" i="10"/>
  <c r="K174" i="10"/>
  <c r="M174" i="10" s="1"/>
  <c r="L173" i="10"/>
  <c r="K173" i="10"/>
  <c r="M173" i="10" s="1"/>
  <c r="L172" i="10"/>
  <c r="K172" i="10"/>
  <c r="M172" i="10" s="1"/>
  <c r="L171" i="10"/>
  <c r="K171" i="10"/>
  <c r="M171" i="10" s="1"/>
  <c r="L170" i="10"/>
  <c r="K170" i="10"/>
  <c r="M170" i="10" s="1"/>
  <c r="L169" i="10"/>
  <c r="K169" i="10"/>
  <c r="M169" i="10" s="1"/>
  <c r="L168" i="10"/>
  <c r="K168" i="10"/>
  <c r="M168" i="10" s="1"/>
  <c r="M167" i="10"/>
  <c r="L167" i="10"/>
  <c r="K167" i="10"/>
  <c r="M166" i="10"/>
  <c r="L166" i="10"/>
  <c r="K166" i="10"/>
  <c r="L165" i="10"/>
  <c r="K165" i="10"/>
  <c r="M165" i="10" s="1"/>
  <c r="L164" i="10"/>
  <c r="K164" i="10"/>
  <c r="M164" i="10" s="1"/>
  <c r="L163" i="10"/>
  <c r="K163" i="10"/>
  <c r="M163" i="10" s="1"/>
  <c r="L162" i="10"/>
  <c r="K162" i="10"/>
  <c r="M162" i="10" s="1"/>
  <c r="L161" i="10"/>
  <c r="K161" i="10"/>
  <c r="M161" i="10" s="1"/>
  <c r="L160" i="10"/>
  <c r="K160" i="10"/>
  <c r="M160" i="10" s="1"/>
  <c r="M159" i="10"/>
  <c r="L159" i="10"/>
  <c r="K159" i="10"/>
  <c r="M158" i="10"/>
  <c r="L158" i="10"/>
  <c r="K158" i="10"/>
  <c r="L157" i="10"/>
  <c r="K157" i="10"/>
  <c r="M157" i="10" s="1"/>
  <c r="L156" i="10"/>
  <c r="K156" i="10"/>
  <c r="M156" i="10" s="1"/>
  <c r="L155" i="10"/>
  <c r="K155" i="10"/>
  <c r="M155" i="10" s="1"/>
  <c r="L154" i="10"/>
  <c r="K154" i="10"/>
  <c r="M154" i="10" s="1"/>
  <c r="L153" i="10"/>
  <c r="K153" i="10"/>
  <c r="M153" i="10" s="1"/>
  <c r="L152" i="10"/>
  <c r="K152" i="10"/>
  <c r="M152" i="10" s="1"/>
  <c r="M151" i="10"/>
  <c r="L151" i="10"/>
  <c r="K151" i="10"/>
  <c r="M150" i="10"/>
  <c r="L150" i="10"/>
  <c r="K150" i="10"/>
  <c r="L149" i="10"/>
  <c r="K149" i="10"/>
  <c r="M149" i="10" s="1"/>
  <c r="L148" i="10"/>
  <c r="K148" i="10"/>
  <c r="M148" i="10" s="1"/>
  <c r="L147" i="10"/>
  <c r="K147" i="10"/>
  <c r="M147" i="10" s="1"/>
  <c r="L146" i="10"/>
  <c r="K146" i="10"/>
  <c r="M146" i="10" s="1"/>
  <c r="L145" i="10"/>
  <c r="K145" i="10"/>
  <c r="M145" i="10" s="1"/>
  <c r="L144" i="10"/>
  <c r="K144" i="10"/>
  <c r="M144" i="10" s="1"/>
  <c r="M143" i="10"/>
  <c r="L143" i="10"/>
  <c r="K143" i="10"/>
  <c r="M142" i="10"/>
  <c r="L142" i="10"/>
  <c r="K142" i="10"/>
  <c r="L141" i="10"/>
  <c r="K141" i="10"/>
  <c r="M141" i="10" s="1"/>
  <c r="L140" i="10"/>
  <c r="K140" i="10"/>
  <c r="M140" i="10" s="1"/>
  <c r="L139" i="10"/>
  <c r="K139" i="10"/>
  <c r="M139" i="10" s="1"/>
  <c r="L138" i="10"/>
  <c r="K138" i="10"/>
  <c r="M138" i="10" s="1"/>
  <c r="L137" i="10"/>
  <c r="K137" i="10"/>
  <c r="M137" i="10" s="1"/>
  <c r="L136" i="10"/>
  <c r="K136" i="10"/>
  <c r="M136" i="10" s="1"/>
  <c r="M135" i="10"/>
  <c r="L135" i="10"/>
  <c r="K135" i="10"/>
  <c r="M134" i="10"/>
  <c r="L134" i="10"/>
  <c r="K134" i="10"/>
  <c r="L133" i="10"/>
  <c r="K133" i="10"/>
  <c r="M133" i="10" s="1"/>
  <c r="L132" i="10"/>
  <c r="K132" i="10"/>
  <c r="M132" i="10" s="1"/>
  <c r="L131" i="10"/>
  <c r="K131" i="10"/>
  <c r="M131" i="10" s="1"/>
  <c r="M128" i="10"/>
  <c r="K128" i="10"/>
  <c r="K127" i="10"/>
  <c r="M127" i="10" s="1"/>
  <c r="K126" i="10"/>
  <c r="M126" i="10" s="1"/>
  <c r="K125" i="10"/>
  <c r="M125" i="10" s="1"/>
  <c r="K124" i="10"/>
  <c r="M124" i="10" s="1"/>
  <c r="K123" i="10"/>
  <c r="M123" i="10" s="1"/>
  <c r="K122" i="10"/>
  <c r="M122" i="10" s="1"/>
  <c r="K121" i="10"/>
  <c r="M121" i="10" s="1"/>
  <c r="K120" i="10"/>
  <c r="M120" i="10" s="1"/>
  <c r="K119" i="10"/>
  <c r="M119" i="10" s="1"/>
  <c r="K118" i="10"/>
  <c r="M118" i="10" s="1"/>
  <c r="K117" i="10"/>
  <c r="M117" i="10" s="1"/>
  <c r="K116" i="10"/>
  <c r="M116" i="10" s="1"/>
  <c r="K115" i="10"/>
  <c r="M115" i="10" s="1"/>
  <c r="K114" i="10"/>
  <c r="M114" i="10" s="1"/>
  <c r="K113" i="10"/>
  <c r="M113" i="10" s="1"/>
  <c r="K112" i="10"/>
  <c r="M112" i="10" s="1"/>
  <c r="K111" i="10"/>
  <c r="M111" i="10" s="1"/>
  <c r="K110" i="10"/>
  <c r="M110" i="10" s="1"/>
  <c r="K109" i="10"/>
  <c r="M109" i="10" s="1"/>
  <c r="K108" i="10"/>
  <c r="M108" i="10" s="1"/>
  <c r="K107" i="10"/>
  <c r="M107" i="10" s="1"/>
  <c r="K106" i="10"/>
  <c r="M106" i="10" s="1"/>
  <c r="K105" i="10"/>
  <c r="M105" i="10" s="1"/>
  <c r="K104" i="10"/>
  <c r="M104" i="10" s="1"/>
  <c r="K103" i="10"/>
  <c r="M103" i="10" s="1"/>
  <c r="K102" i="10"/>
  <c r="M102" i="10" s="1"/>
  <c r="K101" i="10"/>
  <c r="M101" i="10" s="1"/>
  <c r="K100" i="10"/>
  <c r="M100" i="10" s="1"/>
  <c r="K99" i="10"/>
  <c r="M99" i="10" s="1"/>
  <c r="K98" i="10"/>
  <c r="M98" i="10" s="1"/>
  <c r="K97" i="10"/>
  <c r="M97" i="10" s="1"/>
  <c r="K96" i="10"/>
  <c r="M96" i="10" s="1"/>
  <c r="K95" i="10"/>
  <c r="M95" i="10" s="1"/>
  <c r="K94" i="10"/>
  <c r="M94" i="10" s="1"/>
  <c r="K93" i="10"/>
  <c r="M93" i="10" s="1"/>
  <c r="K92" i="10"/>
  <c r="M92" i="10" s="1"/>
  <c r="K91" i="10"/>
  <c r="M91" i="10" s="1"/>
  <c r="K90" i="10"/>
  <c r="M90" i="10" s="1"/>
  <c r="K89" i="10"/>
  <c r="M89" i="10" s="1"/>
  <c r="K88" i="10"/>
  <c r="M88" i="10" s="1"/>
  <c r="K87" i="10"/>
  <c r="M87" i="10" s="1"/>
  <c r="K86" i="10"/>
  <c r="M86" i="10" s="1"/>
  <c r="K85" i="10"/>
  <c r="M85" i="10" s="1"/>
  <c r="K84" i="10"/>
  <c r="M84" i="10" s="1"/>
  <c r="K83" i="10"/>
  <c r="M83" i="10" s="1"/>
  <c r="K82" i="10"/>
  <c r="M82" i="10" s="1"/>
  <c r="K81" i="10"/>
  <c r="M81" i="10" s="1"/>
  <c r="K80" i="10"/>
  <c r="M80" i="10" s="1"/>
  <c r="K79" i="10"/>
  <c r="M79" i="10" s="1"/>
  <c r="K78" i="10"/>
  <c r="M78" i="10" s="1"/>
  <c r="K77" i="10"/>
  <c r="M77" i="10" s="1"/>
  <c r="K76" i="10"/>
  <c r="M76" i="10" s="1"/>
  <c r="K75" i="10"/>
  <c r="M75" i="10" s="1"/>
  <c r="K74" i="10"/>
  <c r="M74" i="10" s="1"/>
  <c r="M73" i="10"/>
  <c r="K73" i="10"/>
  <c r="M72" i="10"/>
  <c r="K72" i="10"/>
  <c r="M71" i="10"/>
  <c r="K71" i="10"/>
  <c r="K70" i="10"/>
  <c r="M70" i="10" s="1"/>
  <c r="K69" i="10"/>
  <c r="M69" i="10" s="1"/>
  <c r="K68" i="10"/>
  <c r="M68" i="10" s="1"/>
  <c r="K67" i="10"/>
  <c r="M67" i="10" s="1"/>
  <c r="K66" i="10"/>
  <c r="M66" i="10" s="1"/>
  <c r="K65" i="10"/>
  <c r="M65" i="10" s="1"/>
  <c r="K64" i="10"/>
  <c r="M64" i="10" s="1"/>
  <c r="K63" i="10"/>
  <c r="M63" i="10" s="1"/>
  <c r="K62" i="10"/>
  <c r="M62" i="10" s="1"/>
  <c r="K61" i="10"/>
  <c r="M61" i="10" s="1"/>
  <c r="K60" i="10"/>
  <c r="M60" i="10" s="1"/>
  <c r="K59" i="10"/>
  <c r="M59" i="10" s="1"/>
  <c r="K58" i="10"/>
  <c r="M58" i="10" s="1"/>
  <c r="M57" i="10"/>
  <c r="K57" i="10"/>
  <c r="M56" i="10"/>
  <c r="K56" i="10"/>
  <c r="M55" i="10"/>
  <c r="K55" i="10"/>
  <c r="K54" i="10"/>
  <c r="M54" i="10" s="1"/>
  <c r="K53" i="10"/>
  <c r="M53" i="10" s="1"/>
  <c r="K52" i="10"/>
  <c r="M52" i="10" s="1"/>
  <c r="K51" i="10"/>
  <c r="M51" i="10" s="1"/>
  <c r="K50" i="10"/>
  <c r="M50" i="10" s="1"/>
  <c r="K49" i="10"/>
  <c r="M49" i="10" s="1"/>
  <c r="K48" i="10"/>
  <c r="M48" i="10" s="1"/>
  <c r="K47" i="10"/>
  <c r="M47" i="10" s="1"/>
  <c r="K46" i="10"/>
  <c r="M46" i="10" s="1"/>
  <c r="K45" i="10"/>
  <c r="M45" i="10" s="1"/>
  <c r="K44" i="10"/>
  <c r="M44" i="10" s="1"/>
  <c r="K43" i="10"/>
  <c r="M43" i="10" s="1"/>
  <c r="K42" i="10"/>
  <c r="M42" i="10" s="1"/>
  <c r="M41" i="10"/>
  <c r="K41" i="10"/>
  <c r="M40" i="10"/>
  <c r="K40" i="10"/>
  <c r="M39" i="10"/>
  <c r="K39" i="10"/>
  <c r="K38" i="10"/>
  <c r="M38" i="10" s="1"/>
  <c r="M37" i="10"/>
  <c r="K37" i="10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K36" i="10"/>
  <c r="M36" i="10" s="1"/>
  <c r="K35" i="10"/>
  <c r="M35" i="10" s="1"/>
  <c r="H34" i="10"/>
  <c r="K34" i="10" s="1"/>
  <c r="M34" i="10" s="1"/>
  <c r="K33" i="10"/>
  <c r="M33" i="10" s="1"/>
  <c r="H32" i="10"/>
  <c r="K32" i="10" s="1"/>
  <c r="M32" i="10" s="1"/>
  <c r="K31" i="10"/>
  <c r="M31" i="10" s="1"/>
  <c r="H31" i="10"/>
  <c r="M30" i="10"/>
  <c r="K30" i="10"/>
  <c r="M29" i="10"/>
  <c r="K29" i="10"/>
  <c r="H28" i="10"/>
  <c r="K28" i="10" s="1"/>
  <c r="M28" i="10" s="1"/>
  <c r="K27" i="10"/>
  <c r="M27" i="10" s="1"/>
  <c r="M26" i="10"/>
  <c r="K26" i="10"/>
  <c r="K25" i="10"/>
  <c r="M25" i="10" s="1"/>
  <c r="K24" i="10"/>
  <c r="M24" i="10" s="1"/>
  <c r="K23" i="10"/>
  <c r="M23" i="10" s="1"/>
  <c r="M22" i="10"/>
  <c r="K22" i="10"/>
  <c r="K21" i="10"/>
  <c r="M21" i="10" s="1"/>
  <c r="K20" i="10"/>
  <c r="M20" i="10" s="1"/>
  <c r="K19" i="10"/>
  <c r="M19" i="10" s="1"/>
  <c r="M18" i="10"/>
  <c r="K18" i="10"/>
  <c r="K17" i="10"/>
  <c r="M17" i="10" s="1"/>
  <c r="K16" i="10"/>
  <c r="M16" i="10" s="1"/>
  <c r="K15" i="10"/>
  <c r="M15" i="10" s="1"/>
  <c r="K14" i="10"/>
  <c r="M14" i="10" s="1"/>
  <c r="K13" i="10"/>
  <c r="M13" i="10" s="1"/>
  <c r="K12" i="10"/>
  <c r="M12" i="10" s="1"/>
  <c r="K11" i="10"/>
  <c r="M11" i="10" s="1"/>
  <c r="M10" i="10"/>
  <c r="K10" i="10"/>
  <c r="K9" i="10"/>
  <c r="M9" i="10" s="1"/>
  <c r="K8" i="10"/>
  <c r="M8" i="10" s="1"/>
  <c r="K7" i="10"/>
  <c r="M7" i="10" s="1"/>
  <c r="K6" i="10"/>
  <c r="M6" i="10" s="1"/>
  <c r="K5" i="10"/>
  <c r="M5" i="10" s="1"/>
  <c r="M18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31" i="7"/>
  <c r="L175" i="7" l="1"/>
  <c r="L177" i="7" s="1"/>
  <c r="L175" i="10"/>
  <c r="L177" i="10" s="1"/>
  <c r="M175" i="10"/>
  <c r="M129" i="10"/>
  <c r="M177" i="10" s="1"/>
  <c r="B182" i="7"/>
  <c r="H34" i="7"/>
  <c r="H31" i="7"/>
  <c r="H32" i="7"/>
  <c r="H28" i="7"/>
  <c r="K146" i="7" l="1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74" i="7" l="1"/>
  <c r="M174" i="7" s="1"/>
  <c r="K6" i="7" l="1"/>
  <c r="M6" i="7" s="1"/>
  <c r="K7" i="7"/>
  <c r="M7" i="7" s="1"/>
  <c r="K8" i="7"/>
  <c r="M8" i="7" s="1"/>
  <c r="K9" i="7"/>
  <c r="M9" i="7" s="1"/>
  <c r="K10" i="7"/>
  <c r="M10" i="7" s="1"/>
  <c r="K11" i="7"/>
  <c r="M11" i="7" s="1"/>
  <c r="K12" i="7"/>
  <c r="M12" i="7" s="1"/>
  <c r="K13" i="7"/>
  <c r="M13" i="7" s="1"/>
  <c r="K14" i="7"/>
  <c r="M14" i="7" s="1"/>
  <c r="K15" i="7"/>
  <c r="M15" i="7" s="1"/>
  <c r="K16" i="7"/>
  <c r="M16" i="7" s="1"/>
  <c r="K17" i="7"/>
  <c r="M17" i="7" s="1"/>
  <c r="K18" i="7"/>
  <c r="M18" i="7" s="1"/>
  <c r="K19" i="7"/>
  <c r="M19" i="7" s="1"/>
  <c r="K20" i="7"/>
  <c r="M20" i="7" s="1"/>
  <c r="K21" i="7"/>
  <c r="M21" i="7" s="1"/>
  <c r="K22" i="7"/>
  <c r="M22" i="7" s="1"/>
  <c r="K23" i="7"/>
  <c r="M23" i="7" s="1"/>
  <c r="K24" i="7"/>
  <c r="M24" i="7" s="1"/>
  <c r="K25" i="7"/>
  <c r="M25" i="7" s="1"/>
  <c r="K26" i="7"/>
  <c r="M26" i="7" s="1"/>
  <c r="K27" i="7"/>
  <c r="M27" i="7" s="1"/>
  <c r="K28" i="7"/>
  <c r="M28" i="7" s="1"/>
  <c r="K29" i="7"/>
  <c r="M29" i="7" s="1"/>
  <c r="K30" i="7"/>
  <c r="M30" i="7" s="1"/>
  <c r="K31" i="7"/>
  <c r="M31" i="7" s="1"/>
  <c r="K32" i="7"/>
  <c r="M32" i="7" s="1"/>
  <c r="K33" i="7"/>
  <c r="M33" i="7" s="1"/>
  <c r="K34" i="7"/>
  <c r="M34" i="7" s="1"/>
  <c r="K35" i="7"/>
  <c r="M35" i="7" s="1"/>
  <c r="K36" i="7"/>
  <c r="M36" i="7" s="1"/>
  <c r="K37" i="7"/>
  <c r="M37" i="7" s="1"/>
  <c r="K38" i="7"/>
  <c r="M38" i="7" s="1"/>
  <c r="K39" i="7"/>
  <c r="M39" i="7" s="1"/>
  <c r="K40" i="7"/>
  <c r="M40" i="7" s="1"/>
  <c r="K41" i="7"/>
  <c r="M41" i="7" s="1"/>
  <c r="K42" i="7"/>
  <c r="M42" i="7" s="1"/>
  <c r="K43" i="7"/>
  <c r="M43" i="7" s="1"/>
  <c r="K44" i="7"/>
  <c r="M44" i="7" s="1"/>
  <c r="K45" i="7"/>
  <c r="M45" i="7" s="1"/>
  <c r="K46" i="7"/>
  <c r="M46" i="7" s="1"/>
  <c r="K47" i="7"/>
  <c r="M47" i="7" s="1"/>
  <c r="K48" i="7"/>
  <c r="M48" i="7" s="1"/>
  <c r="K49" i="7"/>
  <c r="M49" i="7" s="1"/>
  <c r="K50" i="7"/>
  <c r="M50" i="7" s="1"/>
  <c r="K51" i="7"/>
  <c r="M51" i="7" s="1"/>
  <c r="K52" i="7"/>
  <c r="M52" i="7" s="1"/>
  <c r="K53" i="7"/>
  <c r="M53" i="7" s="1"/>
  <c r="K54" i="7"/>
  <c r="M54" i="7" s="1"/>
  <c r="K55" i="7"/>
  <c r="M55" i="7" s="1"/>
  <c r="K56" i="7"/>
  <c r="M56" i="7" s="1"/>
  <c r="K57" i="7"/>
  <c r="M57" i="7" s="1"/>
  <c r="K58" i="7"/>
  <c r="M58" i="7" s="1"/>
  <c r="K59" i="7"/>
  <c r="M59" i="7" s="1"/>
  <c r="K60" i="7"/>
  <c r="M60" i="7" s="1"/>
  <c r="K61" i="7"/>
  <c r="M61" i="7" s="1"/>
  <c r="K62" i="7"/>
  <c r="M62" i="7" s="1"/>
  <c r="K63" i="7"/>
  <c r="M63" i="7" s="1"/>
  <c r="K64" i="7"/>
  <c r="M64" i="7" s="1"/>
  <c r="K65" i="7"/>
  <c r="M65" i="7" s="1"/>
  <c r="K66" i="7"/>
  <c r="M66" i="7" s="1"/>
  <c r="K67" i="7"/>
  <c r="M67" i="7" s="1"/>
  <c r="K68" i="7"/>
  <c r="M68" i="7" s="1"/>
  <c r="K69" i="7"/>
  <c r="M69" i="7" s="1"/>
  <c r="K70" i="7"/>
  <c r="M70" i="7" s="1"/>
  <c r="K71" i="7"/>
  <c r="M71" i="7" s="1"/>
  <c r="K72" i="7"/>
  <c r="M72" i="7" s="1"/>
  <c r="K73" i="7"/>
  <c r="M73" i="7" s="1"/>
  <c r="K74" i="7"/>
  <c r="M74" i="7" s="1"/>
  <c r="K75" i="7"/>
  <c r="M75" i="7" s="1"/>
  <c r="K76" i="7"/>
  <c r="M76" i="7" s="1"/>
  <c r="K77" i="7"/>
  <c r="M77" i="7" s="1"/>
  <c r="K78" i="7"/>
  <c r="M78" i="7" s="1"/>
  <c r="K79" i="7"/>
  <c r="M79" i="7" s="1"/>
  <c r="K80" i="7"/>
  <c r="M80" i="7" s="1"/>
  <c r="K81" i="7"/>
  <c r="M81" i="7" s="1"/>
  <c r="K82" i="7"/>
  <c r="M82" i="7" s="1"/>
  <c r="K83" i="7"/>
  <c r="M83" i="7" s="1"/>
  <c r="K84" i="7"/>
  <c r="M84" i="7" s="1"/>
  <c r="K85" i="7"/>
  <c r="M85" i="7" s="1"/>
  <c r="K86" i="7"/>
  <c r="M86" i="7" s="1"/>
  <c r="K87" i="7"/>
  <c r="M87" i="7" s="1"/>
  <c r="K88" i="7"/>
  <c r="M88" i="7" s="1"/>
  <c r="K89" i="7"/>
  <c r="M89" i="7" s="1"/>
  <c r="K90" i="7"/>
  <c r="M90" i="7" s="1"/>
  <c r="K91" i="7"/>
  <c r="M91" i="7" s="1"/>
  <c r="K92" i="7"/>
  <c r="M92" i="7" s="1"/>
  <c r="K93" i="7"/>
  <c r="M93" i="7" s="1"/>
  <c r="K94" i="7"/>
  <c r="M94" i="7" s="1"/>
  <c r="K95" i="7"/>
  <c r="M95" i="7" s="1"/>
  <c r="K96" i="7"/>
  <c r="M96" i="7" s="1"/>
  <c r="K97" i="7"/>
  <c r="M97" i="7" s="1"/>
  <c r="K98" i="7"/>
  <c r="M98" i="7" s="1"/>
  <c r="K99" i="7"/>
  <c r="M99" i="7" s="1"/>
  <c r="K100" i="7"/>
  <c r="M100" i="7" s="1"/>
  <c r="K101" i="7"/>
  <c r="M101" i="7" s="1"/>
  <c r="K102" i="7"/>
  <c r="M102" i="7" s="1"/>
  <c r="K103" i="7"/>
  <c r="M103" i="7" s="1"/>
  <c r="K104" i="7"/>
  <c r="M104" i="7" s="1"/>
  <c r="K105" i="7"/>
  <c r="M105" i="7" s="1"/>
  <c r="K106" i="7"/>
  <c r="M106" i="7" s="1"/>
  <c r="K107" i="7"/>
  <c r="M107" i="7" s="1"/>
  <c r="K108" i="7"/>
  <c r="M108" i="7" s="1"/>
  <c r="K109" i="7"/>
  <c r="M109" i="7" s="1"/>
  <c r="K110" i="7"/>
  <c r="M110" i="7" s="1"/>
  <c r="K111" i="7"/>
  <c r="M111" i="7" s="1"/>
  <c r="K112" i="7"/>
  <c r="M112" i="7" s="1"/>
  <c r="K113" i="7"/>
  <c r="M113" i="7" s="1"/>
  <c r="K114" i="7"/>
  <c r="M114" i="7" s="1"/>
  <c r="K115" i="7"/>
  <c r="M115" i="7" s="1"/>
  <c r="K116" i="7"/>
  <c r="M116" i="7" s="1"/>
  <c r="K117" i="7"/>
  <c r="M117" i="7" s="1"/>
  <c r="K118" i="7"/>
  <c r="M118" i="7" s="1"/>
  <c r="K119" i="7"/>
  <c r="M119" i="7" s="1"/>
  <c r="K120" i="7"/>
  <c r="M120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67" i="7"/>
  <c r="M167" i="7" s="1"/>
  <c r="K168" i="7"/>
  <c r="M168" i="7" s="1"/>
  <c r="K170" i="7"/>
  <c r="M170" i="7" s="1"/>
  <c r="K171" i="7"/>
  <c r="M171" i="7" s="1"/>
  <c r="K172" i="7"/>
  <c r="M172" i="7" s="1"/>
  <c r="M142" i="4" l="1"/>
  <c r="M137" i="4"/>
  <c r="M138" i="4"/>
  <c r="M139" i="4"/>
  <c r="M140" i="4"/>
  <c r="M141" i="4"/>
  <c r="M143" i="4"/>
  <c r="M144" i="4"/>
  <c r="M145" i="4"/>
  <c r="M146" i="4"/>
  <c r="M147" i="4"/>
  <c r="M148" i="4"/>
  <c r="M149" i="4"/>
  <c r="M136" i="4"/>
  <c r="M132" i="4"/>
  <c r="M133" i="4" s="1"/>
  <c r="M127" i="4"/>
  <c r="M126" i="4"/>
  <c r="K126" i="4"/>
  <c r="M125" i="4"/>
  <c r="L125" i="4"/>
  <c r="K125" i="4"/>
  <c r="M124" i="4"/>
  <c r="K124" i="4"/>
  <c r="L124" i="4" s="1"/>
  <c r="M123" i="4"/>
  <c r="K123" i="4"/>
  <c r="L123" i="4" s="1"/>
  <c r="M122" i="4"/>
  <c r="L122" i="4" s="1"/>
  <c r="K122" i="4"/>
  <c r="M121" i="4"/>
  <c r="L121" i="4"/>
  <c r="K121" i="4"/>
  <c r="M120" i="4"/>
  <c r="K120" i="4"/>
  <c r="L120" i="4" s="1"/>
  <c r="M119" i="4"/>
  <c r="K119" i="4"/>
  <c r="L119" i="4" s="1"/>
  <c r="M118" i="4"/>
  <c r="L118" i="4" s="1"/>
  <c r="K118" i="4"/>
  <c r="M117" i="4"/>
  <c r="L117" i="4"/>
  <c r="K117" i="4"/>
  <c r="M116" i="4"/>
  <c r="K116" i="4"/>
  <c r="L116" i="4" s="1"/>
  <c r="M115" i="4"/>
  <c r="K115" i="4"/>
  <c r="L115" i="4" s="1"/>
  <c r="M114" i="4"/>
  <c r="L114" i="4" s="1"/>
  <c r="K114" i="4"/>
  <c r="M113" i="4"/>
  <c r="L113" i="4"/>
  <c r="K113" i="4"/>
  <c r="M112" i="4"/>
  <c r="K112" i="4"/>
  <c r="L112" i="4" s="1"/>
  <c r="M111" i="4"/>
  <c r="K111" i="4"/>
  <c r="L111" i="4" s="1"/>
  <c r="M110" i="4"/>
  <c r="L110" i="4" s="1"/>
  <c r="K110" i="4"/>
  <c r="M109" i="4"/>
  <c r="L109" i="4"/>
  <c r="K109" i="4"/>
  <c r="M108" i="4"/>
  <c r="K108" i="4"/>
  <c r="L108" i="4" s="1"/>
  <c r="M107" i="4"/>
  <c r="K107" i="4"/>
  <c r="L107" i="4" s="1"/>
  <c r="M106" i="4"/>
  <c r="L106" i="4" s="1"/>
  <c r="K106" i="4"/>
  <c r="M105" i="4"/>
  <c r="L105" i="4"/>
  <c r="K105" i="4"/>
  <c r="M104" i="4"/>
  <c r="K104" i="4"/>
  <c r="L104" i="4" s="1"/>
  <c r="M103" i="4"/>
  <c r="K103" i="4"/>
  <c r="L103" i="4" s="1"/>
  <c r="M102" i="4"/>
  <c r="L102" i="4" s="1"/>
  <c r="K102" i="4"/>
  <c r="M101" i="4"/>
  <c r="L101" i="4"/>
  <c r="K101" i="4"/>
  <c r="M100" i="4"/>
  <c r="K100" i="4"/>
  <c r="L100" i="4" s="1"/>
  <c r="M99" i="4"/>
  <c r="K99" i="4"/>
  <c r="L99" i="4" s="1"/>
  <c r="M98" i="4"/>
  <c r="L98" i="4" s="1"/>
  <c r="K98" i="4"/>
  <c r="M97" i="4"/>
  <c r="L97" i="4"/>
  <c r="K97" i="4"/>
  <c r="M96" i="4"/>
  <c r="K96" i="4"/>
  <c r="L96" i="4" s="1"/>
  <c r="M95" i="4"/>
  <c r="K95" i="4"/>
  <c r="L95" i="4" s="1"/>
  <c r="M94" i="4"/>
  <c r="L94" i="4" s="1"/>
  <c r="H94" i="4"/>
  <c r="F94" i="4"/>
  <c r="K94" i="4" s="1"/>
  <c r="M93" i="4"/>
  <c r="L93" i="4" s="1"/>
  <c r="K93" i="4"/>
  <c r="H92" i="4"/>
  <c r="M92" i="4" s="1"/>
  <c r="F92" i="4"/>
  <c r="K92" i="4" s="1"/>
  <c r="M91" i="4"/>
  <c r="K91" i="4"/>
  <c r="L91" i="4" s="1"/>
  <c r="M90" i="4"/>
  <c r="L90" i="4" s="1"/>
  <c r="K90" i="4"/>
  <c r="M89" i="4"/>
  <c r="L89" i="4"/>
  <c r="K89" i="4"/>
  <c r="M88" i="4"/>
  <c r="K88" i="4"/>
  <c r="L88" i="4" s="1"/>
  <c r="M87" i="4"/>
  <c r="K87" i="4"/>
  <c r="L87" i="4" s="1"/>
  <c r="M86" i="4"/>
  <c r="L86" i="4" s="1"/>
  <c r="K86" i="4"/>
  <c r="M85" i="4"/>
  <c r="L85" i="4"/>
  <c r="K85" i="4"/>
  <c r="M84" i="4"/>
  <c r="K84" i="4"/>
  <c r="L84" i="4" s="1"/>
  <c r="M83" i="4"/>
  <c r="K83" i="4"/>
  <c r="L83" i="4" s="1"/>
  <c r="M82" i="4"/>
  <c r="L82" i="4" s="1"/>
  <c r="K82" i="4"/>
  <c r="M81" i="4"/>
  <c r="L81" i="4"/>
  <c r="K81" i="4"/>
  <c r="M80" i="4"/>
  <c r="K80" i="4"/>
  <c r="L80" i="4" s="1"/>
  <c r="M79" i="4"/>
  <c r="K79" i="4"/>
  <c r="L79" i="4" s="1"/>
  <c r="M78" i="4"/>
  <c r="L78" i="4" s="1"/>
  <c r="K78" i="4"/>
  <c r="H78" i="4"/>
  <c r="K77" i="4"/>
  <c r="H77" i="4"/>
  <c r="M77" i="4" s="1"/>
  <c r="M76" i="4"/>
  <c r="K76" i="4"/>
  <c r="M75" i="4"/>
  <c r="L75" i="4" s="1"/>
  <c r="K75" i="4"/>
  <c r="H74" i="4"/>
  <c r="M74" i="4" s="1"/>
  <c r="F74" i="4"/>
  <c r="K74" i="4" s="1"/>
  <c r="K73" i="4"/>
  <c r="H73" i="4"/>
  <c r="M73" i="4" s="1"/>
  <c r="L73" i="4" s="1"/>
  <c r="M72" i="4"/>
  <c r="K72" i="4"/>
  <c r="M71" i="4"/>
  <c r="K71" i="4"/>
  <c r="K70" i="4"/>
  <c r="H70" i="4"/>
  <c r="M70" i="4" s="1"/>
  <c r="L70" i="4" s="1"/>
  <c r="M69" i="4"/>
  <c r="K69" i="4"/>
  <c r="M68" i="4"/>
  <c r="K68" i="4"/>
  <c r="M67" i="4"/>
  <c r="K67" i="4"/>
  <c r="M66" i="4"/>
  <c r="K66" i="4"/>
  <c r="M65" i="4"/>
  <c r="K65" i="4"/>
  <c r="M64" i="4"/>
  <c r="K64" i="4"/>
  <c r="M63" i="4"/>
  <c r="K63" i="4"/>
  <c r="M62" i="4"/>
  <c r="K62" i="4"/>
  <c r="M61" i="4"/>
  <c r="K61" i="4"/>
  <c r="M60" i="4"/>
  <c r="K60" i="4"/>
  <c r="M59" i="4"/>
  <c r="K59" i="4"/>
  <c r="M58" i="4"/>
  <c r="K58" i="4"/>
  <c r="M57" i="4"/>
  <c r="K57" i="4"/>
  <c r="K56" i="4"/>
  <c r="H56" i="4"/>
  <c r="M56" i="4" s="1"/>
  <c r="M55" i="4"/>
  <c r="L55" i="4"/>
  <c r="K55" i="4"/>
  <c r="M54" i="4"/>
  <c r="K54" i="4"/>
  <c r="L54" i="4" s="1"/>
  <c r="M53" i="4"/>
  <c r="K53" i="4"/>
  <c r="L53" i="4" s="1"/>
  <c r="K52" i="4"/>
  <c r="L52" i="4" s="1"/>
  <c r="H52" i="4"/>
  <c r="M52" i="4" s="1"/>
  <c r="M51" i="4"/>
  <c r="K51" i="4"/>
  <c r="L51" i="4" s="1"/>
  <c r="M50" i="4"/>
  <c r="K50" i="4"/>
  <c r="K49" i="4"/>
  <c r="H49" i="4"/>
  <c r="M49" i="4" s="1"/>
  <c r="L49" i="4" s="1"/>
  <c r="M48" i="4"/>
  <c r="K48" i="4"/>
  <c r="L48" i="4" s="1"/>
  <c r="M47" i="4"/>
  <c r="L47" i="4" s="1"/>
  <c r="K47" i="4"/>
  <c r="M46" i="4"/>
  <c r="L46" i="4"/>
  <c r="K46" i="4"/>
  <c r="K45" i="4"/>
  <c r="H45" i="4"/>
  <c r="M45" i="4" s="1"/>
  <c r="L45" i="4" s="1"/>
  <c r="M44" i="4"/>
  <c r="K44" i="4"/>
  <c r="K43" i="4"/>
  <c r="H43" i="4"/>
  <c r="M43" i="4" s="1"/>
  <c r="L43" i="4" s="1"/>
  <c r="K42" i="4"/>
  <c r="H42" i="4"/>
  <c r="M42" i="4" s="1"/>
  <c r="F42" i="4"/>
  <c r="M41" i="4"/>
  <c r="L41" i="4"/>
  <c r="K41" i="4"/>
  <c r="H40" i="4"/>
  <c r="M40" i="4" s="1"/>
  <c r="F40" i="4"/>
  <c r="K40" i="4" s="1"/>
  <c r="M39" i="4"/>
  <c r="L39" i="4" s="1"/>
  <c r="K39" i="4"/>
  <c r="M38" i="4"/>
  <c r="L38" i="4"/>
  <c r="K38" i="4"/>
  <c r="M37" i="4"/>
  <c r="K37" i="4"/>
  <c r="L37" i="4" s="1"/>
  <c r="A37" i="4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M36" i="4"/>
  <c r="K36" i="4"/>
  <c r="L36" i="4" s="1"/>
  <c r="M35" i="4"/>
  <c r="K35" i="4"/>
  <c r="M34" i="4"/>
  <c r="K34" i="4"/>
  <c r="M33" i="4"/>
  <c r="K33" i="4"/>
  <c r="L33" i="4" s="1"/>
  <c r="M32" i="4"/>
  <c r="K32" i="4"/>
  <c r="M31" i="4"/>
  <c r="K31" i="4"/>
  <c r="M30" i="4"/>
  <c r="L30" i="4" s="1"/>
  <c r="K30" i="4"/>
  <c r="M29" i="4"/>
  <c r="K29" i="4"/>
  <c r="L29" i="4" s="1"/>
  <c r="M28" i="4"/>
  <c r="K28" i="4"/>
  <c r="L28" i="4" s="1"/>
  <c r="M27" i="4"/>
  <c r="K27" i="4"/>
  <c r="H26" i="4"/>
  <c r="M26" i="4" s="1"/>
  <c r="F26" i="4"/>
  <c r="K26" i="4" s="1"/>
  <c r="M25" i="4"/>
  <c r="K25" i="4"/>
  <c r="M24" i="4"/>
  <c r="K24" i="4"/>
  <c r="M23" i="4"/>
  <c r="L23" i="4"/>
  <c r="K23" i="4"/>
  <c r="M22" i="4"/>
  <c r="K22" i="4"/>
  <c r="L22" i="4" s="1"/>
  <c r="M21" i="4"/>
  <c r="K21" i="4"/>
  <c r="M20" i="4"/>
  <c r="K20" i="4"/>
  <c r="L20" i="4" s="1"/>
  <c r="M19" i="4"/>
  <c r="K19" i="4"/>
  <c r="L19" i="4" s="1"/>
  <c r="M18" i="4"/>
  <c r="K18" i="4"/>
  <c r="L18" i="4" s="1"/>
  <c r="M17" i="4"/>
  <c r="K17" i="4"/>
  <c r="M16" i="4"/>
  <c r="L16" i="4"/>
  <c r="K16" i="4"/>
  <c r="M15" i="4"/>
  <c r="K15" i="4"/>
  <c r="L15" i="4" s="1"/>
  <c r="M14" i="4"/>
  <c r="K14" i="4"/>
  <c r="M13" i="4"/>
  <c r="K13" i="4"/>
  <c r="M12" i="4"/>
  <c r="L12" i="4" s="1"/>
  <c r="K12" i="4"/>
  <c r="M11" i="4"/>
  <c r="K11" i="4"/>
  <c r="F11" i="4"/>
  <c r="K10" i="4"/>
  <c r="H10" i="4"/>
  <c r="M10" i="4" s="1"/>
  <c r="L10" i="4" s="1"/>
  <c r="M9" i="4"/>
  <c r="K9" i="4"/>
  <c r="M8" i="4"/>
  <c r="L8" i="4"/>
  <c r="K8" i="4"/>
  <c r="M7" i="4"/>
  <c r="K7" i="4"/>
  <c r="M6" i="4"/>
  <c r="L6" i="4" s="1"/>
  <c r="K6" i="4"/>
  <c r="M5" i="4"/>
  <c r="K5" i="4"/>
  <c r="L5" i="4" s="1"/>
  <c r="M128" i="4" l="1"/>
  <c r="M134" i="4" s="1"/>
  <c r="L11" i="4"/>
  <c r="L27" i="4"/>
  <c r="L34" i="4"/>
  <c r="L71" i="4"/>
  <c r="L74" i="4"/>
  <c r="L92" i="4"/>
  <c r="L40" i="4"/>
  <c r="L9" i="4"/>
  <c r="L14" i="4"/>
  <c r="L17" i="4"/>
  <c r="L24" i="4"/>
  <c r="L26" i="4"/>
  <c r="L32" i="4"/>
  <c r="L42" i="4"/>
  <c r="L50" i="4"/>
  <c r="L60" i="4"/>
  <c r="L64" i="4"/>
  <c r="L68" i="4"/>
  <c r="L72" i="4"/>
  <c r="L77" i="4"/>
  <c r="L126" i="4"/>
  <c r="M150" i="4"/>
  <c r="L13" i="4"/>
  <c r="L59" i="4"/>
  <c r="L63" i="4"/>
  <c r="L67" i="4"/>
  <c r="L7" i="4"/>
  <c r="L25" i="4"/>
  <c r="L35" i="4"/>
  <c r="L44" i="4"/>
  <c r="L58" i="4"/>
  <c r="L62" i="4"/>
  <c r="L66" i="4"/>
  <c r="L21" i="4"/>
  <c r="L31" i="4"/>
  <c r="L56" i="4"/>
  <c r="L57" i="4"/>
  <c r="L61" i="4"/>
  <c r="L65" i="4"/>
  <c r="L69" i="4"/>
  <c r="L76" i="4"/>
  <c r="M151" i="4" l="1"/>
  <c r="K169" i="7"/>
  <c r="M169" i="7" s="1"/>
  <c r="K173" i="7"/>
  <c r="M173" i="7" s="1"/>
  <c r="K5" i="7"/>
  <c r="M5" i="7" s="1"/>
  <c r="M129" i="7" s="1"/>
  <c r="M175" i="7" l="1"/>
  <c r="M177" i="7" s="1"/>
  <c r="A37" i="7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M176" i="7" l="1"/>
  <c r="I130" i="3"/>
  <c r="I131" i="3"/>
  <c r="I129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32" i="3"/>
  <c r="I133" i="3"/>
  <c r="I134" i="3"/>
  <c r="I135" i="3"/>
  <c r="I136" i="3"/>
  <c r="I137" i="3"/>
  <c r="I138" i="3"/>
  <c r="I139" i="3"/>
  <c r="I142" i="3"/>
  <c r="I143" i="3"/>
  <c r="I144" i="3"/>
  <c r="I145" i="3"/>
  <c r="I146" i="3"/>
  <c r="I147" i="3"/>
  <c r="I148" i="3"/>
  <c r="I150" i="3"/>
  <c r="I151" i="3"/>
  <c r="I152" i="3"/>
  <c r="I153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2" i="3"/>
  <c r="I173" i="3"/>
  <c r="I174" i="3"/>
  <c r="I6" i="3"/>
  <c r="I7" i="3"/>
  <c r="I8" i="3"/>
  <c r="I5" i="3"/>
  <c r="H188" i="6" l="1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A121" i="5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G94" i="3"/>
  <c r="G92" i="3"/>
  <c r="G78" i="3"/>
  <c r="G77" i="3"/>
  <c r="G74" i="3"/>
  <c r="G73" i="3"/>
  <c r="G70" i="3"/>
  <c r="G56" i="3"/>
  <c r="G52" i="3"/>
  <c r="G49" i="3"/>
  <c r="G45" i="3"/>
  <c r="G43" i="3"/>
  <c r="G42" i="3"/>
  <c r="G40" i="3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G26" i="3"/>
  <c r="G10" i="3"/>
  <c r="M131" i="2"/>
  <c r="M132" i="2" s="1"/>
  <c r="M126" i="2"/>
  <c r="L126" i="2" s="1"/>
  <c r="K126" i="2"/>
  <c r="M125" i="2"/>
  <c r="L125" i="2" s="1"/>
  <c r="K125" i="2"/>
  <c r="M124" i="2"/>
  <c r="L124" i="2" s="1"/>
  <c r="K124" i="2"/>
  <c r="M123" i="2"/>
  <c r="L123" i="2" s="1"/>
  <c r="K123" i="2"/>
  <c r="M122" i="2"/>
  <c r="L122" i="2" s="1"/>
  <c r="K122" i="2"/>
  <c r="M121" i="2"/>
  <c r="L121" i="2" s="1"/>
  <c r="K121" i="2"/>
  <c r="M120" i="2"/>
  <c r="L120" i="2" s="1"/>
  <c r="K120" i="2"/>
  <c r="M119" i="2"/>
  <c r="L119" i="2" s="1"/>
  <c r="K119" i="2"/>
  <c r="M118" i="2"/>
  <c r="L118" i="2" s="1"/>
  <c r="K118" i="2"/>
  <c r="M117" i="2"/>
  <c r="L117" i="2" s="1"/>
  <c r="K117" i="2"/>
  <c r="M116" i="2"/>
  <c r="L116" i="2" s="1"/>
  <c r="K116" i="2"/>
  <c r="M115" i="2"/>
  <c r="L115" i="2" s="1"/>
  <c r="K115" i="2"/>
  <c r="M114" i="2"/>
  <c r="L114" i="2" s="1"/>
  <c r="K114" i="2"/>
  <c r="M113" i="2"/>
  <c r="L113" i="2" s="1"/>
  <c r="K113" i="2"/>
  <c r="M112" i="2"/>
  <c r="L112" i="2" s="1"/>
  <c r="K112" i="2"/>
  <c r="M111" i="2"/>
  <c r="L111" i="2" s="1"/>
  <c r="K111" i="2"/>
  <c r="M110" i="2"/>
  <c r="L110" i="2" s="1"/>
  <c r="K110" i="2"/>
  <c r="M109" i="2"/>
  <c r="L109" i="2" s="1"/>
  <c r="K109" i="2"/>
  <c r="M108" i="2"/>
  <c r="L108" i="2" s="1"/>
  <c r="K108" i="2"/>
  <c r="M107" i="2"/>
  <c r="L107" i="2" s="1"/>
  <c r="K107" i="2"/>
  <c r="M106" i="2"/>
  <c r="L106" i="2" s="1"/>
  <c r="K106" i="2"/>
  <c r="M105" i="2"/>
  <c r="L105" i="2" s="1"/>
  <c r="K105" i="2"/>
  <c r="M104" i="2"/>
  <c r="L104" i="2" s="1"/>
  <c r="K104" i="2"/>
  <c r="M103" i="2"/>
  <c r="L103" i="2" s="1"/>
  <c r="K103" i="2"/>
  <c r="M102" i="2"/>
  <c r="L102" i="2" s="1"/>
  <c r="K102" i="2"/>
  <c r="M101" i="2"/>
  <c r="L101" i="2" s="1"/>
  <c r="K101" i="2"/>
  <c r="M100" i="2"/>
  <c r="L100" i="2" s="1"/>
  <c r="K100" i="2"/>
  <c r="M99" i="2"/>
  <c r="L99" i="2" s="1"/>
  <c r="K99" i="2"/>
  <c r="M98" i="2"/>
  <c r="L98" i="2" s="1"/>
  <c r="K98" i="2"/>
  <c r="M97" i="2"/>
  <c r="L97" i="2" s="1"/>
  <c r="K97" i="2"/>
  <c r="M96" i="2"/>
  <c r="L96" i="2" s="1"/>
  <c r="K96" i="2"/>
  <c r="M95" i="2"/>
  <c r="L95" i="2" s="1"/>
  <c r="K95" i="2"/>
  <c r="M94" i="2"/>
  <c r="H94" i="2"/>
  <c r="F94" i="2"/>
  <c r="K94" i="2" s="1"/>
  <c r="M93" i="2"/>
  <c r="L93" i="2" s="1"/>
  <c r="K93" i="2"/>
  <c r="M92" i="2"/>
  <c r="K92" i="2"/>
  <c r="H92" i="2"/>
  <c r="F92" i="2"/>
  <c r="M91" i="2"/>
  <c r="K91" i="2"/>
  <c r="M90" i="2"/>
  <c r="L90" i="2" s="1"/>
  <c r="K90" i="2"/>
  <c r="M89" i="2"/>
  <c r="K89" i="2"/>
  <c r="M88" i="2"/>
  <c r="L88" i="2" s="1"/>
  <c r="K88" i="2"/>
  <c r="M87" i="2"/>
  <c r="K87" i="2"/>
  <c r="M86" i="2"/>
  <c r="L86" i="2" s="1"/>
  <c r="K86" i="2"/>
  <c r="M85" i="2"/>
  <c r="K85" i="2"/>
  <c r="M84" i="2"/>
  <c r="L84" i="2" s="1"/>
  <c r="K84" i="2"/>
  <c r="M83" i="2"/>
  <c r="K83" i="2"/>
  <c r="M82" i="2"/>
  <c r="L82" i="2" s="1"/>
  <c r="K82" i="2"/>
  <c r="M81" i="2"/>
  <c r="K81" i="2"/>
  <c r="M80" i="2"/>
  <c r="L80" i="2" s="1"/>
  <c r="K80" i="2"/>
  <c r="M79" i="2"/>
  <c r="K79" i="2"/>
  <c r="M78" i="2"/>
  <c r="L78" i="2" s="1"/>
  <c r="K78" i="2"/>
  <c r="H78" i="2"/>
  <c r="L77" i="2"/>
  <c r="K77" i="2"/>
  <c r="H77" i="2"/>
  <c r="M77" i="2" s="1"/>
  <c r="M76" i="2"/>
  <c r="K76" i="2"/>
  <c r="M75" i="2"/>
  <c r="K75" i="2"/>
  <c r="M74" i="2"/>
  <c r="K74" i="2"/>
  <c r="H74" i="2"/>
  <c r="F74" i="2"/>
  <c r="M73" i="2"/>
  <c r="K73" i="2"/>
  <c r="H73" i="2"/>
  <c r="M72" i="2"/>
  <c r="L72" i="2"/>
  <c r="K72" i="2"/>
  <c r="M71" i="2"/>
  <c r="L71" i="2"/>
  <c r="K71" i="2"/>
  <c r="L70" i="2"/>
  <c r="K70" i="2"/>
  <c r="H70" i="2"/>
  <c r="M70" i="2" s="1"/>
  <c r="M69" i="2"/>
  <c r="K69" i="2"/>
  <c r="M68" i="2"/>
  <c r="L68" i="2" s="1"/>
  <c r="K68" i="2"/>
  <c r="M67" i="2"/>
  <c r="K67" i="2"/>
  <c r="M66" i="2"/>
  <c r="L66" i="2" s="1"/>
  <c r="K66" i="2"/>
  <c r="M65" i="2"/>
  <c r="K65" i="2"/>
  <c r="M64" i="2"/>
  <c r="L64" i="2" s="1"/>
  <c r="K64" i="2"/>
  <c r="M63" i="2"/>
  <c r="K63" i="2"/>
  <c r="M62" i="2"/>
  <c r="L62" i="2" s="1"/>
  <c r="K62" i="2"/>
  <c r="M61" i="2"/>
  <c r="K61" i="2"/>
  <c r="M60" i="2"/>
  <c r="L60" i="2" s="1"/>
  <c r="K60" i="2"/>
  <c r="M59" i="2"/>
  <c r="K59" i="2"/>
  <c r="M58" i="2"/>
  <c r="L58" i="2" s="1"/>
  <c r="K58" i="2"/>
  <c r="M57" i="2"/>
  <c r="K57" i="2"/>
  <c r="M56" i="2"/>
  <c r="L56" i="2" s="1"/>
  <c r="K56" i="2"/>
  <c r="H56" i="2"/>
  <c r="M55" i="2"/>
  <c r="L55" i="2"/>
  <c r="K55" i="2"/>
  <c r="M54" i="2"/>
  <c r="L54" i="2"/>
  <c r="K54" i="2"/>
  <c r="M53" i="2"/>
  <c r="L53" i="2"/>
  <c r="K53" i="2"/>
  <c r="L52" i="2"/>
  <c r="K52" i="2"/>
  <c r="H52" i="2"/>
  <c r="M52" i="2" s="1"/>
  <c r="M51" i="2"/>
  <c r="K51" i="2"/>
  <c r="M50" i="2"/>
  <c r="K50" i="2"/>
  <c r="M49" i="2"/>
  <c r="K49" i="2"/>
  <c r="H49" i="2"/>
  <c r="M48" i="2"/>
  <c r="L48" i="2"/>
  <c r="K48" i="2"/>
  <c r="M47" i="2"/>
  <c r="L47" i="2"/>
  <c r="K47" i="2"/>
  <c r="M46" i="2"/>
  <c r="L46" i="2"/>
  <c r="K46" i="2"/>
  <c r="L45" i="2"/>
  <c r="K45" i="2"/>
  <c r="H45" i="2"/>
  <c r="M45" i="2" s="1"/>
  <c r="M44" i="2"/>
  <c r="K44" i="2"/>
  <c r="K43" i="2"/>
  <c r="H43" i="2"/>
  <c r="M43" i="2" s="1"/>
  <c r="L43" i="2" s="1"/>
  <c r="M42" i="2"/>
  <c r="K42" i="2"/>
  <c r="L42" i="2" s="1"/>
  <c r="H42" i="2"/>
  <c r="F42" i="2"/>
  <c r="M41" i="2"/>
  <c r="L41" i="2" s="1"/>
  <c r="K41" i="2"/>
  <c r="M40" i="2"/>
  <c r="H40" i="2"/>
  <c r="F40" i="2"/>
  <c r="K40" i="2" s="1"/>
  <c r="M39" i="2"/>
  <c r="K39" i="2"/>
  <c r="L39" i="2" s="1"/>
  <c r="M38" i="2"/>
  <c r="K38" i="2"/>
  <c r="L38" i="2" s="1"/>
  <c r="M37" i="2"/>
  <c r="K37" i="2"/>
  <c r="L37" i="2" s="1"/>
  <c r="A37" i="2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M36" i="2"/>
  <c r="K36" i="2"/>
  <c r="L36" i="2" s="1"/>
  <c r="M35" i="2"/>
  <c r="K35" i="2"/>
  <c r="L35" i="2" s="1"/>
  <c r="M34" i="2"/>
  <c r="L34" i="2" s="1"/>
  <c r="K34" i="2"/>
  <c r="M33" i="2"/>
  <c r="L33" i="2"/>
  <c r="K33" i="2"/>
  <c r="M32" i="2"/>
  <c r="K32" i="2"/>
  <c r="L32" i="2" s="1"/>
  <c r="M31" i="2"/>
  <c r="K31" i="2"/>
  <c r="L31" i="2" s="1"/>
  <c r="M30" i="2"/>
  <c r="L30" i="2" s="1"/>
  <c r="K30" i="2"/>
  <c r="M29" i="2"/>
  <c r="L29" i="2"/>
  <c r="K29" i="2"/>
  <c r="M28" i="2"/>
  <c r="K28" i="2"/>
  <c r="L28" i="2" s="1"/>
  <c r="M27" i="2"/>
  <c r="K27" i="2"/>
  <c r="L27" i="2" s="1"/>
  <c r="M26" i="2"/>
  <c r="H26" i="2"/>
  <c r="F26" i="2"/>
  <c r="K26" i="2" s="1"/>
  <c r="M25" i="2"/>
  <c r="K25" i="2"/>
  <c r="L25" i="2" s="1"/>
  <c r="M24" i="2"/>
  <c r="L24" i="2" s="1"/>
  <c r="K24" i="2"/>
  <c r="M23" i="2"/>
  <c r="L23" i="2"/>
  <c r="K23" i="2"/>
  <c r="M22" i="2"/>
  <c r="K22" i="2"/>
  <c r="L22" i="2" s="1"/>
  <c r="M21" i="2"/>
  <c r="K21" i="2"/>
  <c r="L21" i="2" s="1"/>
  <c r="M20" i="2"/>
  <c r="L20" i="2" s="1"/>
  <c r="K20" i="2"/>
  <c r="M19" i="2"/>
  <c r="L19" i="2"/>
  <c r="K19" i="2"/>
  <c r="M18" i="2"/>
  <c r="K18" i="2"/>
  <c r="L18" i="2" s="1"/>
  <c r="M17" i="2"/>
  <c r="K17" i="2"/>
  <c r="L17" i="2" s="1"/>
  <c r="M16" i="2"/>
  <c r="L16" i="2" s="1"/>
  <c r="K16" i="2"/>
  <c r="M15" i="2"/>
  <c r="L15" i="2"/>
  <c r="K15" i="2"/>
  <c r="M14" i="2"/>
  <c r="K14" i="2"/>
  <c r="L14" i="2" s="1"/>
  <c r="M13" i="2"/>
  <c r="K13" i="2"/>
  <c r="L13" i="2" s="1"/>
  <c r="M12" i="2"/>
  <c r="L12" i="2" s="1"/>
  <c r="K12" i="2"/>
  <c r="M11" i="2"/>
  <c r="F11" i="2"/>
  <c r="K11" i="2" s="1"/>
  <c r="L11" i="2" s="1"/>
  <c r="M10" i="2"/>
  <c r="L10" i="2"/>
  <c r="K10" i="2"/>
  <c r="H10" i="2"/>
  <c r="M9" i="2"/>
  <c r="L9" i="2"/>
  <c r="K9" i="2"/>
  <c r="M8" i="2"/>
  <c r="K8" i="2"/>
  <c r="L8" i="2" s="1"/>
  <c r="M7" i="2"/>
  <c r="K7" i="2"/>
  <c r="L7" i="2" s="1"/>
  <c r="M6" i="2"/>
  <c r="L6" i="2" s="1"/>
  <c r="K6" i="2"/>
  <c r="M5" i="2"/>
  <c r="L5" i="2"/>
  <c r="K5" i="2"/>
  <c r="L26" i="2" l="1"/>
  <c r="L40" i="2"/>
  <c r="L94" i="2"/>
  <c r="L49" i="2"/>
  <c r="L51" i="2"/>
  <c r="L73" i="2"/>
  <c r="L74" i="2"/>
  <c r="L76" i="2"/>
  <c r="L44" i="2"/>
  <c r="L57" i="2"/>
  <c r="L59" i="2"/>
  <c r="L61" i="2"/>
  <c r="L63" i="2"/>
  <c r="L65" i="2"/>
  <c r="L67" i="2"/>
  <c r="L69" i="2"/>
  <c r="L79" i="2"/>
  <c r="L81" i="2"/>
  <c r="L83" i="2"/>
  <c r="L85" i="2"/>
  <c r="L87" i="2"/>
  <c r="L89" i="2"/>
  <c r="L91" i="2"/>
  <c r="L92" i="2"/>
  <c r="M127" i="2"/>
  <c r="L50" i="2"/>
  <c r="L75" i="2"/>
  <c r="H186" i="5"/>
  <c r="H1" i="5" s="1"/>
  <c r="H189" i="6"/>
</calcChain>
</file>

<file path=xl/sharedStrings.xml><?xml version="1.0" encoding="utf-8"?>
<sst xmlns="http://schemas.openxmlformats.org/spreadsheetml/2006/main" count="4571" uniqueCount="740">
  <si>
    <t>STT</t>
  </si>
  <si>
    <t>Mã VT</t>
  </si>
  <si>
    <t>Tên VT</t>
  </si>
  <si>
    <t>ĐVT</t>
  </si>
  <si>
    <t>Chất lượng</t>
  </si>
  <si>
    <t>Số lượng</t>
  </si>
  <si>
    <t>Đơn giá</t>
  </si>
  <si>
    <t>Thành tiền</t>
  </si>
  <si>
    <t>   1</t>
  </si>
  <si>
    <t>2.46.06.902.000.00.BXX</t>
  </si>
  <si>
    <t>ống sắt tráng kẽm d90</t>
  </si>
  <si>
    <t>Mét</t>
  </si>
  <si>
    <t>15 000,00</t>
  </si>
  <si>
    <t>2.50.05.520.000.00.BXX</t>
  </si>
  <si>
    <t>cáp thép mạ 70mm2</t>
  </si>
  <si>
    <t>10 000,00</t>
  </si>
  <si>
    <t>2.50.05.996.000.00.BXX</t>
  </si>
  <si>
    <t>Sắt vụn TH MPC.</t>
  </si>
  <si>
    <t>Kg</t>
  </si>
  <si>
    <t>5 000,00</t>
  </si>
  <si>
    <t>cáp thép thu hồi .</t>
  </si>
  <si>
    <t>3 000,00</t>
  </si>
  <si>
    <t>Cái</t>
  </si>
  <si>
    <t>3.02.20.207.000.00.BXX</t>
  </si>
  <si>
    <t>trụ bê tông ly tâm 6m 100kg</t>
  </si>
  <si>
    <t>55 185,20</t>
  </si>
  <si>
    <t>3.02.20.211.000.00.BXX</t>
  </si>
  <si>
    <t>trụ bê tông ly tâm 8,4m</t>
  </si>
  <si>
    <t>100 241,09</t>
  </si>
  <si>
    <t>3.02.20.212.000.00.BXX</t>
  </si>
  <si>
    <t>trụ bê tông ly tâm 12m</t>
  </si>
  <si>
    <t>149 758,20</t>
  </si>
  <si>
    <t>3.02.20.290.000.00.BXX</t>
  </si>
  <si>
    <t>150 000,00</t>
  </si>
  <si>
    <t>3.02.20.340.000.00.BXX</t>
  </si>
  <si>
    <t>trụ bê tông ly tâm 14m</t>
  </si>
  <si>
    <t>200 000,00</t>
  </si>
  <si>
    <t>3.06.20.386.000.00.BXX</t>
  </si>
  <si>
    <t>Thanh dằng trụ L75 - 2,2m</t>
  </si>
  <si>
    <t>155 000,00</t>
  </si>
  <si>
    <t>3.06.20.408.000.00.BXX</t>
  </si>
  <si>
    <t>Xà thép L75*75*8*0,8m</t>
  </si>
  <si>
    <t>30 000,00</t>
  </si>
  <si>
    <t>3.06.20.422.000.00.BXX</t>
  </si>
  <si>
    <t>xà thép l75*75*8*2m</t>
  </si>
  <si>
    <t>60 000,00</t>
  </si>
  <si>
    <t>3.06.20.423.000.00.BXX</t>
  </si>
  <si>
    <t>xà thép l75*75*8*2,4m</t>
  </si>
  <si>
    <t>86 041,24</t>
  </si>
  <si>
    <t>xà thép l75*75*8*3,2m</t>
  </si>
  <si>
    <t>3.06.20.432.000.00.DXX</t>
  </si>
  <si>
    <t>92 571,50</t>
  </si>
  <si>
    <t>3.06.20.450.000.00.BXX</t>
  </si>
  <si>
    <t>Xà thép L100*100*9*5,1m</t>
  </si>
  <si>
    <t>131 428,50</t>
  </si>
  <si>
    <t>3.06.20.507.000.00.BXX</t>
  </si>
  <si>
    <t>thanh chống thép l50-0,72m</t>
  </si>
  <si>
    <t>6 667,00</t>
  </si>
  <si>
    <t>3.06.20.521.000.00.BXX</t>
  </si>
  <si>
    <t>thanh chống thép l50 2,1m</t>
  </si>
  <si>
    <t>13 222,00</t>
  </si>
  <si>
    <t>3.06.20.690.000.00.BXX</t>
  </si>
  <si>
    <t>thanh chống thép dẹt 60*6-0,9m</t>
  </si>
  <si>
    <t>6 925,84</t>
  </si>
  <si>
    <t>3.06.20.692.000.00.BXX</t>
  </si>
  <si>
    <t>Thanh chống thép dẹt 60*6-0,92m</t>
  </si>
  <si>
    <t>6 935,64</t>
  </si>
  <si>
    <t>20 000,00</t>
  </si>
  <si>
    <t>Cần thao tác dao cách ly (DS).</t>
  </si>
  <si>
    <t>50 000,00</t>
  </si>
  <si>
    <t>3.06.60.920.000.00.BXX</t>
  </si>
  <si>
    <t>giá đỡ hộp đầu cáp tt</t>
  </si>
  <si>
    <t>3.10.88.324.000.00.BXX</t>
  </si>
  <si>
    <t>sứ treo 24kv polymer</t>
  </si>
  <si>
    <t>4 995,88</t>
  </si>
  <si>
    <t>3.10.88.360.000.00.BXX</t>
  </si>
  <si>
    <t>Sứ treo sành</t>
  </si>
  <si>
    <t>3.10.90.208.000.00.BXX</t>
  </si>
  <si>
    <t>móc treo chữ u 018</t>
  </si>
  <si>
    <t>1 000,00</t>
  </si>
  <si>
    <t>3.10.92.551.000.00.BXX</t>
  </si>
  <si>
    <t>ty sứ đứng 15kv</t>
  </si>
  <si>
    <t>2 000,00</t>
  </si>
  <si>
    <t>3.10.92.552.000.00.BXX</t>
  </si>
  <si>
    <t>ty sứ đỡ 22kv</t>
  </si>
  <si>
    <t>3.20.22.915.000.00.BXX</t>
  </si>
  <si>
    <t>kẹp treo cáp abc 4*50mm2</t>
  </si>
  <si>
    <t>2 090,00</t>
  </si>
  <si>
    <t>3.20.22.919.000.00.BXX</t>
  </si>
  <si>
    <t>kẹp treo cáp abc 4*95mm2</t>
  </si>
  <si>
    <t>1 999,90</t>
  </si>
  <si>
    <t>3.20.22.945.000.00.BXX</t>
  </si>
  <si>
    <t>kẹp quai cu-al 50-70</t>
  </si>
  <si>
    <t>3.20.22.947.000.00.BXX</t>
  </si>
  <si>
    <t>kẹp quai cu-al 240-300</t>
  </si>
  <si>
    <t>3.20.22.982.000.00.BXX</t>
  </si>
  <si>
    <t>móc treo dây mắc điện</t>
  </si>
  <si>
    <t>3.20.31.935.000.00.BXX</t>
  </si>
  <si>
    <t>nối bọc cđ 95-35/cu-al</t>
  </si>
  <si>
    <t>3.20.31.995.000.00.BXX</t>
  </si>
  <si>
    <t>nối bọc cđ 95-95/cu-al</t>
  </si>
  <si>
    <t>3.20.35.802.000.00.BXX</t>
  </si>
  <si>
    <t>kẹp hotline 25-70</t>
  </si>
  <si>
    <t>3.20.53.002.000.00.BXX</t>
  </si>
  <si>
    <t>g.buộc đầu sứ đơn cáp al ac bọc 22kv 50m</t>
  </si>
  <si>
    <t>2 132,59</t>
  </si>
  <si>
    <t>3.20.53.006.000.00.BXX</t>
  </si>
  <si>
    <t>g.buộc đầu sứ đơn cáp al ac bọc 22kv 95m</t>
  </si>
  <si>
    <t>1 960,00</t>
  </si>
  <si>
    <t>3.20.53.012.000.00.BXX</t>
  </si>
  <si>
    <t>g.buộc đầu sứ đơn cáp al ac bọc 22kv240m</t>
  </si>
  <si>
    <t>3.20.53.042.000.00.BXX</t>
  </si>
  <si>
    <t>g.buộc đầu sứ đôi cáp al ac bọc 22kv 50m</t>
  </si>
  <si>
    <t>11 214,30</t>
  </si>
  <si>
    <t>3.20.53.046.000.00.BXX</t>
  </si>
  <si>
    <t>g.buộc đầu sứ đôi cáp al ac bọc 22kv 95m</t>
  </si>
  <si>
    <t>3.20.53.054.000.00.BXX</t>
  </si>
  <si>
    <t>g.buộc đầu sứ đôi cáp al ac bọc 22kv 240</t>
  </si>
  <si>
    <t>3.20.53.058.000.00.BXX</t>
  </si>
  <si>
    <t>G.buộc đầu sứ đơn cáp al ac bọc 22kv 25mm2</t>
  </si>
  <si>
    <t>1 200,00</t>
  </si>
  <si>
    <t>3.20.53.152.000.00.BXX</t>
  </si>
  <si>
    <t>giáp níu cho cáp al ac trần 50/8mm2</t>
  </si>
  <si>
    <t>Bộ</t>
  </si>
  <si>
    <t>4 820,94</t>
  </si>
  <si>
    <t>3.20.53.156.000.00.BXX</t>
  </si>
  <si>
    <t>giáp níu cho cáp al ac trần 95/16mm2</t>
  </si>
  <si>
    <t>3.20.53.242.000.00.BXX</t>
  </si>
  <si>
    <t>giáp níu cho cáp al ac bọc 22kv 50/8mm2</t>
  </si>
  <si>
    <t>3.20.53.246.000.00.BXX</t>
  </si>
  <si>
    <t>giáp níu cho cáp al ac bọc 22kv 95/16mm2</t>
  </si>
  <si>
    <t>3.20.53.248.000.00.BXX</t>
  </si>
  <si>
    <t>giáp níu cho cáp al ac bọc 22kv 120/19mm</t>
  </si>
  <si>
    <t>3.20.53.254.000.00.BXX</t>
  </si>
  <si>
    <t>giáp níu cho cáp al ac bọc 22kv 240/32mm</t>
  </si>
  <si>
    <t>4 200,00</t>
  </si>
  <si>
    <t>3.20.54.595.000.00.BXX</t>
  </si>
  <si>
    <t>kẹp ngừng cáp abc</t>
  </si>
  <si>
    <t>2 068,91</t>
  </si>
  <si>
    <t>3.20.60.300.000.00.BXX</t>
  </si>
  <si>
    <t>kẹp căng dây 50mm2</t>
  </si>
  <si>
    <t>3.20.60.301.000.00.BXX</t>
  </si>
  <si>
    <t>kẹp căng dây ac 50-70mm2</t>
  </si>
  <si>
    <t>3.20.60.370.000.00.BXX</t>
  </si>
  <si>
    <t>Kẹp căng dây  cáp ACV 50mm2</t>
  </si>
  <si>
    <t>Kẹp căng dây  cáp ACV 95mm2</t>
  </si>
  <si>
    <t>3.20.60.400.000.00.BXX</t>
  </si>
  <si>
    <t>Kẹp căng dây cáp ACV 240mm2</t>
  </si>
  <si>
    <t>3.20.94.014.000.00.BXX</t>
  </si>
  <si>
    <t>uclevis</t>
  </si>
  <si>
    <t>3.20.94.758.000.00.BXX</t>
  </si>
  <si>
    <t>Đai  thép không rỉ 20*0,7*1000mm &amp; khóa đai</t>
  </si>
  <si>
    <t>3.30.20.710.000.00.BXX</t>
  </si>
  <si>
    <t>cầu chì ống t.thế 10a</t>
  </si>
  <si>
    <t>3.30.87.100.000.00.BXX</t>
  </si>
  <si>
    <t>FCO 24 kV 100A</t>
  </si>
  <si>
    <t>9 979,18</t>
  </si>
  <si>
    <t>3.30.87.450.000.00.BXX</t>
  </si>
  <si>
    <t>lbfco 22kv 200a</t>
  </si>
  <si>
    <t>9 967,38</t>
  </si>
  <si>
    <t>3.30.87.452.000.00.BXX</t>
  </si>
  <si>
    <t>LBFCO 22kV 200A (thân polymer)</t>
  </si>
  <si>
    <t>3.30.92.003.000.00.BXX</t>
  </si>
  <si>
    <t>fuse link 3k</t>
  </si>
  <si>
    <t>3.30.92.006.000.00.BXX</t>
  </si>
  <si>
    <t>fuse link 6k</t>
  </si>
  <si>
    <t>3.30.92.008.000.00.BXX</t>
  </si>
  <si>
    <t>fuse link 8k</t>
  </si>
  <si>
    <t>3.30.92.012.000.00.BXX</t>
  </si>
  <si>
    <t>fuse link 12k</t>
  </si>
  <si>
    <t>3.30.92.025.000.00.BXX</t>
  </si>
  <si>
    <t>fuse link 25k</t>
  </si>
  <si>
    <t>3.42.06.270.000.00.BXX</t>
  </si>
  <si>
    <t>dao cách ly 3p 24kv 630a od</t>
  </si>
  <si>
    <t>234 536,43</t>
  </si>
  <si>
    <t>220 000,00</t>
  </si>
  <si>
    <t>Dao cách ly 3 pha + bệ đỡ chì ống 24kV 200A ID</t>
  </si>
  <si>
    <t>3.42.74.299.000.00.BXX</t>
  </si>
  <si>
    <t>Tủ điều khiển</t>
  </si>
  <si>
    <t>1 000 000,00</t>
  </si>
  <si>
    <t>3.42.90.180.000.00.BXX</t>
  </si>
  <si>
    <t>La 18KV 10KA</t>
  </si>
  <si>
    <t>3.46.09.032.000.00.BXX</t>
  </si>
  <si>
    <t>CB HT 2 cực 32A</t>
  </si>
  <si>
    <t>3.46.09.050.000.00.BXX</t>
  </si>
  <si>
    <t>CB hạ thế 2 cực 50A</t>
  </si>
  <si>
    <t>1 024,67</t>
  </si>
  <si>
    <t>3.46.09.063.000.00.BXX</t>
  </si>
  <si>
    <t>CB HT 2 cực 63A</t>
  </si>
  <si>
    <t>3.46.13.028.000.00.BXX</t>
  </si>
  <si>
    <t>Máy cắt hạ thế 3p 30A (32A)</t>
  </si>
  <si>
    <t>3.46.13.034.000.00.BXX</t>
  </si>
  <si>
    <t>CB HT 3 cực 40A</t>
  </si>
  <si>
    <t>3.46.13.051.000.00.BXX</t>
  </si>
  <si>
    <t>cb 3 cực 50a 220v (nắp + vis)</t>
  </si>
  <si>
    <t>3.46.13.063.000.00.BXX</t>
  </si>
  <si>
    <t>cb ht 3 cực 63a</t>
  </si>
  <si>
    <t>3.46.13.081.000.00.BXX</t>
  </si>
  <si>
    <t>CB HT 3 cực 80A</t>
  </si>
  <si>
    <t>3.46.13.095.000.00.BXX</t>
  </si>
  <si>
    <t>CB hạ thế 3 cực 125A</t>
  </si>
  <si>
    <t>cb 3 cực 600v 400a</t>
  </si>
  <si>
    <t>4 000,00</t>
  </si>
  <si>
    <t>Máy cắt hạ thế 3 pha 3 cực 400A &amp; phụ kiện</t>
  </si>
  <si>
    <t>Máy cắt hạ thế 3 pha 3 cực 100A</t>
  </si>
  <si>
    <t>Máy cắt 3p 230/380v 100a</t>
  </si>
  <si>
    <t>2 347,00</t>
  </si>
  <si>
    <t>3.46.17.158.000.00.BXX</t>
  </si>
  <si>
    <t>Máy cắt 3p 230/380v 100a od</t>
  </si>
  <si>
    <t>3.46.17.159.000.00.BXX</t>
  </si>
  <si>
    <t>Máy cắt 3P 230/380V 150A OD</t>
  </si>
  <si>
    <t>2 024,00</t>
  </si>
  <si>
    <t>máy cắt 3p 230/380v 160a od</t>
  </si>
  <si>
    <t>2 500,00</t>
  </si>
  <si>
    <t>3.46.17.200.000.00.BXX</t>
  </si>
  <si>
    <t>máy cắt 3p 230/380v 200a</t>
  </si>
  <si>
    <t>2 005,55</t>
  </si>
  <si>
    <t>máy cắt 3p 230/380v 250a od+thùng b.vệ</t>
  </si>
  <si>
    <t>3.46.17.202.000.00.BXX</t>
  </si>
  <si>
    <t>Máy cắt 3P 230/380V 250A OD</t>
  </si>
  <si>
    <t>2 939,83</t>
  </si>
  <si>
    <t>3.46.17.206.000.00.BXX</t>
  </si>
  <si>
    <t>máy cắt 3p 230/380v 400a od</t>
  </si>
  <si>
    <t>4 000,75</t>
  </si>
  <si>
    <t>3.46.17.207.000.00.BXX</t>
  </si>
  <si>
    <t>Máy cắt 3P 230/380V 300A</t>
  </si>
  <si>
    <t>3 500,00</t>
  </si>
  <si>
    <t>3.46.17.210.000.00.BXX</t>
  </si>
  <si>
    <t>Máy cắt 3 pha 230/380V 600A od</t>
  </si>
  <si>
    <t>3.46.17.214.000.00.BXX</t>
  </si>
  <si>
    <t>máy cắt 3p 230/380v 800a od</t>
  </si>
  <si>
    <t>7 000,00</t>
  </si>
  <si>
    <t>Máy cắt HT 3P 230V/380V 1600A OD</t>
  </si>
  <si>
    <t>3.50.06.003.000.00.BXX</t>
  </si>
  <si>
    <t>Relay quá dòng</t>
  </si>
  <si>
    <t>3.50.06.007.000.00.BXX</t>
  </si>
  <si>
    <t>relay quá dòng chạm đất (50/51-50/51n)</t>
  </si>
  <si>
    <t>3.60.05.006.000.00.BXX</t>
  </si>
  <si>
    <t>hộp domino đầu trụ 6 cực</t>
  </si>
  <si>
    <t>3.60.05.009.000.00.BXX</t>
  </si>
  <si>
    <t>hộp domino đầu trụ 9 cực</t>
  </si>
  <si>
    <t>3.60.05.014.000.00.BXX</t>
  </si>
  <si>
    <t>Hộp domino 9 cực (6MCB 40A + 3MCB 80A)</t>
  </si>
  <si>
    <t>3.60.90.033.000.00.BXX</t>
  </si>
  <si>
    <t>Hộp bảo vệ công tơ 3 pha (cơ) od</t>
  </si>
  <si>
    <t>3.60.90.090.000.00.BXX</t>
  </si>
  <si>
    <t>Thùng bảo vệ máy cắt (bằng sắt) 1100*600*400mm (gồm: 1 MCCB 600A + 4 MCCB 200A)</t>
  </si>
  <si>
    <t>3.60.90.092.000.00.BXX</t>
  </si>
  <si>
    <t>Thùng bảo vệ máy cắt (bằng sắt) 1100*600*400mm (gồm: 1 MCCB 800A + 6 MCCB 200A)</t>
  </si>
  <si>
    <t>th bảo vệ đk 01 (0,45*0,35*0,2)</t>
  </si>
  <si>
    <t>4.35.12.040.000.00.BXX</t>
  </si>
  <si>
    <t>boulon thép mạ có đai ốc 12*40</t>
  </si>
  <si>
    <t>4.35.16.050.000.00.BXX</t>
  </si>
  <si>
    <t>boulon thép mạ có đai ốc 16*50</t>
  </si>
  <si>
    <t>4.35.16.250.000.00.BXX</t>
  </si>
  <si>
    <t>boulon thép mạ có đai ốc 16*250</t>
  </si>
  <si>
    <t>1 003,26</t>
  </si>
  <si>
    <t>4.35.16.300.000.00.BXX</t>
  </si>
  <si>
    <t>boulon thép mạ có đai ốc 16*300</t>
  </si>
  <si>
    <t>1 145,87</t>
  </si>
  <si>
    <t>4.35.16.600.000.00.BXX</t>
  </si>
  <si>
    <t>boulon thép mạ có đai ốc 16*600</t>
  </si>
  <si>
    <t>4.43.16.300.000.00.BXX</t>
  </si>
  <si>
    <t>boulon vr2d thép mạ + đai ốc 16*300</t>
  </si>
  <si>
    <t>4.43.16.400.000.00.BXX</t>
  </si>
  <si>
    <t>boulon vr2d thép mạ + đai ốc 16*400</t>
  </si>
  <si>
    <t>4.43.16.600.000.00.BXX</t>
  </si>
  <si>
    <t>boulon vr2d thép mạ + đai ốc 16*600</t>
  </si>
  <si>
    <t>4.43.16.700.000.00.BXX</t>
  </si>
  <si>
    <t>boulon vr2d thép mạ + đai ốc 16*700</t>
  </si>
  <si>
    <t>4.43.16.701.000.00.BXX</t>
  </si>
  <si>
    <t>Boulon vrs thép mạ + đai ốc 16*700</t>
  </si>
  <si>
    <t>4.74.16.250.000.00.BXX</t>
  </si>
  <si>
    <t>boulon xoắn 12*250</t>
  </si>
  <si>
    <t>4.74.16.251.000.00.BXX</t>
  </si>
  <si>
    <t>Boulon móc cáp ABC 16*250.</t>
  </si>
  <si>
    <t>4.74.16.300.000.00.BXX</t>
  </si>
  <si>
    <t>boulon móc cáp abc 16*300</t>
  </si>
  <si>
    <t>4.74.16.350.000.00.BXX</t>
  </si>
  <si>
    <t>Boulon móc cáp ABC 16*350</t>
  </si>
  <si>
    <t>4.74.16.400.000.00.BXX</t>
  </si>
  <si>
    <t>Boulon móc cho cáp abc 16*400</t>
  </si>
  <si>
    <t>4.74.16.600.000.00.BXX</t>
  </si>
  <si>
    <t>Boulon móc cáp abc 16*600</t>
  </si>
  <si>
    <t>4.74.16.630.000.00.BXX</t>
  </si>
  <si>
    <t>boulon mắt có đai ốc 16*300</t>
  </si>
  <si>
    <t xml:space="preserve">Số lượng đã bán </t>
  </si>
  <si>
    <t xml:space="preserve">Thành tiền </t>
  </si>
  <si>
    <t>Thànhtiền</t>
  </si>
  <si>
    <t>2.50.05.998.000.00.BXX</t>
  </si>
  <si>
    <t>3.06.60.911.000.00.BXX</t>
  </si>
  <si>
    <t>3.20.60.380.000.00.BXX</t>
  </si>
  <si>
    <t>3.42.22.200.000.00.BXX</t>
  </si>
  <si>
    <t>3.46.15.404.000.00.BXX</t>
  </si>
  <si>
    <t>3.46.16.040.000.00.BXX</t>
  </si>
  <si>
    <t>3.46.17.100.000.00.BXX</t>
  </si>
  <si>
    <t>3.46.17.155.000.00.bXX</t>
  </si>
  <si>
    <t>3.46.17.160.000.00.BXX</t>
  </si>
  <si>
    <t>3.46.17.201.000.00.BXX</t>
  </si>
  <si>
    <t>3.46.17.227.000.00.BXX</t>
  </si>
  <si>
    <t>Rỉ sét</t>
  </si>
  <si>
    <t>Cắt gốc, nứt, gãy</t>
  </si>
  <si>
    <t>Hư hỏng</t>
  </si>
  <si>
    <t>3.62.95.081.000.00.BXX</t>
  </si>
  <si>
    <t xml:space="preserve">Số lượng </t>
  </si>
  <si>
    <t>I. VTTB thu hồi</t>
  </si>
  <si>
    <t xml:space="preserve">II. VTTB tồn lâu năm, mất phẩm chất </t>
  </si>
  <si>
    <t xml:space="preserve">Tổng cộng </t>
  </si>
  <si>
    <t>4.90.80.511.000.00.000</t>
  </si>
  <si>
    <t>Chụp đầu cực TI trung thế</t>
  </si>
  <si>
    <t xml:space="preserve">Hàng mới </t>
  </si>
  <si>
    <t>3.38.97.110.000.00.000</t>
  </si>
  <si>
    <t>Thùng cầu dao 1200*600*500</t>
  </si>
  <si>
    <t>3.20.53.601.000.00.000</t>
  </si>
  <si>
    <t>giáp níu cáp thép 70mm2</t>
  </si>
  <si>
    <t>Thùng CPU</t>
  </si>
  <si>
    <t>Màn hình vi tính 19''</t>
  </si>
  <si>
    <t>Ghế cách điện 45 kv (24KV)</t>
  </si>
  <si>
    <t>Ghế xoay</t>
  </si>
  <si>
    <t>Quạt gió công nghiệp</t>
  </si>
  <si>
    <t>Đầu thử điện trung thế</t>
  </si>
  <si>
    <t>Máy tình bảng Apple Ipad Air 2 Wifi 64 GB</t>
  </si>
  <si>
    <t>Máy văn vis cầm tay</t>
  </si>
  <si>
    <t>Găng tay trung thế</t>
  </si>
  <si>
    <t>Sào tiếp đất 8 ft</t>
  </si>
  <si>
    <t>Máy in cầm tay phục vụ công tác ghi điện</t>
  </si>
  <si>
    <t>Máy in nhiệt di động 3inch WSP-i350</t>
  </si>
  <si>
    <t>Máy in cầm tay ZICOX</t>
  </si>
  <si>
    <t>Máy ghi chỉ số cầm tay (Hanh Held Computer RF)</t>
  </si>
  <si>
    <t>Thiết bị thu thập dữ liệu (Model: iRF408)</t>
  </si>
  <si>
    <t>Thiết bị đọc chỉ số công tơ (giao tiếp với máy tính bảng bằng Bluetooth)</t>
  </si>
  <si>
    <t>Thiết bị đọc chỉ số công tơ</t>
  </si>
  <si>
    <t>Máy tính bảng Samsung Table A</t>
  </si>
  <si>
    <t>Máy vặn vis cầm tay</t>
  </si>
  <si>
    <t>Ống nhòm</t>
  </si>
  <si>
    <t>Điện thoại nội bộ</t>
  </si>
  <si>
    <t>Ghế dựa nệm, chân inox</t>
  </si>
  <si>
    <t>Ghế xoay lớn</t>
  </si>
  <si>
    <t>Ghế xoay nhỏ</t>
  </si>
  <si>
    <t>Sào thao tác</t>
  </si>
  <si>
    <t>Bút thử điện hạ thế</t>
  </si>
  <si>
    <t>Nón BHLĐ</t>
  </si>
  <si>
    <t>Dây da an toàn, 02 dây quàng</t>
  </si>
  <si>
    <t>Dụng cụ bóc vỏ cáp trung thế</t>
  </si>
  <si>
    <t>Motor cửa cuốn</t>
  </si>
  <si>
    <t>Motor quạt hút</t>
  </si>
  <si>
    <t>Motor truyền động cửa cabin thang máy</t>
  </si>
  <si>
    <t>Máy bơm tưới cây</t>
  </si>
  <si>
    <t>Van khóa trụ nước ngoài trời</t>
  </si>
  <si>
    <t>Máy lạnh Sanyo 2HP</t>
  </si>
  <si>
    <t>Khung sắt lavabo rửa mặt 2mx1m</t>
  </si>
  <si>
    <t>Ống nước chữa cháy ø 114 dài 3m</t>
  </si>
  <si>
    <t>Ghế nệm lớn</t>
  </si>
  <si>
    <t>Kềm ép thủy lực 12 tấn Izumi 176012 - KHCB TCT . Mã tài sản BCH-0004731</t>
  </si>
  <si>
    <t>Kềm ép thủy lực 12 tấn Izumi 176013 - KHCB TCT Mã tài sản BCH-0004732</t>
  </si>
  <si>
    <t>Bộ vệ sinh cách điện lưới phân phối bằng nước áp lực cao Mã tài sản BCH-0004536</t>
  </si>
  <si>
    <t>Bộ vệ sinh cách điện lưới phân phối bằng nước áp lực cao Mã tài  sản BCH-0004579</t>
  </si>
  <si>
    <t>Máy ép thủy lực 60 Tấn Mã tài sản BCH-0002572</t>
  </si>
  <si>
    <t>Kềm ép thủy lực 12 T (loại sử dụng pin)  Mã tài sản:BCH-0004358</t>
  </si>
  <si>
    <t>III. DANH MỤC CCDC ĐỀ NGHỊ THANH LÝ:</t>
  </si>
  <si>
    <t>IV. DANH MỤC TSCĐ ĐỀ NGHỊ THANH LÝ:</t>
  </si>
  <si>
    <t>DANH MỤC VTTB. CCDC, TSCĐ THANH LÝ ĐỢT 03/2024</t>
  </si>
  <si>
    <t>Đơngiá</t>
  </si>
  <si>
    <t>ECOVIS</t>
  </si>
  <si>
    <t>TOÀN CẦU</t>
  </si>
  <si>
    <t>Danh sách thanh lý đợt 02-2024</t>
  </si>
  <si>
    <t>Tên VTTB</t>
  </si>
  <si>
    <t>Hiện trạng tài sản</t>
  </si>
  <si>
    <t>trụ bê tông (h) 7,5m</t>
  </si>
  <si>
    <t>3.02.20.075.000.00.BXX</t>
  </si>
  <si>
    <t>Cắt gốc, nứt</t>
  </si>
  <si>
    <t>trụ bê tông ly tâm 6m 50kg</t>
  </si>
  <si>
    <t>3.02.20.206.000.00.BXX</t>
  </si>
  <si>
    <t>potelet l50-2m</t>
  </si>
  <si>
    <t>3.06.20.020.000.00.BXX</t>
  </si>
  <si>
    <t>Xà thép l75 2,4m</t>
  </si>
  <si>
    <t>3.06.20.424.000.00.BXX</t>
  </si>
  <si>
    <t>3.06.20.432.000.00.BXX</t>
  </si>
  <si>
    <t>xà thép u100 - 0,5m</t>
  </si>
  <si>
    <t>3.06.30.305.000.00.BXX</t>
  </si>
  <si>
    <t>xà thép u100 - 0,7m</t>
  </si>
  <si>
    <t>3.06.30.307.000.00.BXX</t>
  </si>
  <si>
    <t>Xà thép u100 - 2m.</t>
  </si>
  <si>
    <t>3.06.30.321.000.00.BXX</t>
  </si>
  <si>
    <t>xà thép u160 - 3,2m</t>
  </si>
  <si>
    <t>3.06.30.482.000.00.BXX</t>
  </si>
  <si>
    <t>Potelet l50-2,4m.</t>
  </si>
  <si>
    <t>3.06.35.024.000.00.BXX</t>
  </si>
  <si>
    <t>Hư hỏng, rỉ sét</t>
  </si>
  <si>
    <t>kẹp 3 boulon 3/8"</t>
  </si>
  <si>
    <t>3.20.38.230.000.00.BXX</t>
  </si>
  <si>
    <t>kẹp căng dây ac 150-240mm2</t>
  </si>
  <si>
    <t>3.20.60.305.000.00.BXX</t>
  </si>
  <si>
    <t>cầu chì ống t.thế 31,5a</t>
  </si>
  <si>
    <t>3.30.20.731.000.00.BXX</t>
  </si>
  <si>
    <t>FCO 24KV 100A (thân Polymer)</t>
  </si>
  <si>
    <t>3.30.87.338.000.00.BXX</t>
  </si>
  <si>
    <t>fuse link 10k</t>
  </si>
  <si>
    <t>3.30.92.010.000.00.BXX</t>
  </si>
  <si>
    <t>fuse link 15k</t>
  </si>
  <si>
    <t>3.30.92.015.000.00.BXX</t>
  </si>
  <si>
    <t>fuse link 20k</t>
  </si>
  <si>
    <t>3.30.92.020.000.00.BXX</t>
  </si>
  <si>
    <t>fuse link 30k</t>
  </si>
  <si>
    <t>3.30.92.030.000.00.BXX</t>
  </si>
  <si>
    <t>fuse link 40k</t>
  </si>
  <si>
    <t>3.30.92.040.000.00.BXX</t>
  </si>
  <si>
    <t>cầu dao trần 1ch 3p 400a ht</t>
  </si>
  <si>
    <t>3.38.11.400.000.00.BXX</t>
  </si>
  <si>
    <t>cầu dao trần 1ch 3p 600a ht</t>
  </si>
  <si>
    <t>3.38.11.600.000.00.BXX</t>
  </si>
  <si>
    <t>thùng cầu dao đơn</t>
  </si>
  <si>
    <t>3.38.97.120.000.00.BXX</t>
  </si>
  <si>
    <t>vỏ hộp domino 9 cuc</t>
  </si>
  <si>
    <t>3.38.97.309.000.00.BXX</t>
  </si>
  <si>
    <t>dao cách ly 3p 24kv 630a id</t>
  </si>
  <si>
    <t>3.42.06.271.000.00.BXX</t>
  </si>
  <si>
    <t>Dao cách ly 3 pha 24kV 630A ID</t>
  </si>
  <si>
    <t>3.42.20.630.000.00.BXX</t>
  </si>
  <si>
    <t>CB HT 2 cực 40A</t>
  </si>
  <si>
    <t>3.46.09.040.000.00.BXX</t>
  </si>
  <si>
    <t>CB 2 cực 80A</t>
  </si>
  <si>
    <t>3.46.09.082.000.00.BXX</t>
  </si>
  <si>
    <t>Máy cắt ht 50A 3 cực</t>
  </si>
  <si>
    <t>3.46.13.050.000.00.BXX</t>
  </si>
  <si>
    <t>3.46.17.155.000.00.BXX</t>
  </si>
  <si>
    <t>tủ phân phối hạ thế</t>
  </si>
  <si>
    <t>3.60.05.121.000.00.BXX</t>
  </si>
  <si>
    <t>boulon thép mạ có đai ốc 16*350</t>
  </si>
  <si>
    <t>4.35.16.350.000.00.BXX</t>
  </si>
  <si>
    <t>boulon thép mạ có đai ốc 16*400</t>
  </si>
  <si>
    <t>4.35.16.400.000.00.BXX</t>
  </si>
  <si>
    <t>Boulon móc cáp abc 16*450</t>
  </si>
  <si>
    <t>4.74.16.645.000.00.BXX</t>
  </si>
  <si>
    <t>LBS 3P 24KV 630A OD</t>
  </si>
  <si>
    <t>3.42.24.404.000.00.BXX</t>
  </si>
  <si>
    <t>3.10.92.552.000.00.AXX</t>
  </si>
  <si>
    <t>thu hồi sử dụng lại</t>
  </si>
  <si>
    <t>Ty sứ đứng 35kV</t>
  </si>
  <si>
    <t>3.10.92.575.000.00.AXX</t>
  </si>
  <si>
    <t>Vòng treo cáp ĐK200</t>
  </si>
  <si>
    <t>3.20.50.720.000.00.AXX</t>
  </si>
  <si>
    <t>3.20.53.600.000.00.HXA</t>
  </si>
  <si>
    <t>Hàng mới, không biến động</t>
  </si>
  <si>
    <t>Chụp cáp ngầm 3*240 mm2</t>
  </si>
  <si>
    <t>3.25.94.598.000.00.000</t>
  </si>
  <si>
    <t>Hàng mới</t>
  </si>
  <si>
    <t>dây chảy bằng nhôm lá 400a</t>
  </si>
  <si>
    <t>3.30.64.400.000.00.000</t>
  </si>
  <si>
    <t>dây chảy bằng nhôm lá 650a</t>
  </si>
  <si>
    <t>3.30.64.650.000.00.000</t>
  </si>
  <si>
    <t>bảng nhựa gắn</t>
  </si>
  <si>
    <t>3.60.90.060.000.00.000</t>
  </si>
  <si>
    <t>III. CCDC đề nghị thanh lý</t>
  </si>
  <si>
    <t>Máy vặn vít cầm tay</t>
  </si>
  <si>
    <t xml:space="preserve">Găng tay cách điện trung thế </t>
  </si>
  <si>
    <t xml:space="preserve">Máy tính bảng Samsung Galaxy </t>
  </si>
  <si>
    <t>Máy tính bảng ghi số + cục sạc</t>
  </si>
  <si>
    <t>Máy tính bản khảo sát GIS+ cục sạc</t>
  </si>
  <si>
    <t>Ghế nệm ngồi</t>
  </si>
  <si>
    <t>Ghế inox hội trường</t>
  </si>
  <si>
    <t xml:space="preserve">Ghế quỳ </t>
  </si>
  <si>
    <t>Điện thọai cầm tay</t>
  </si>
  <si>
    <t>Điện thoại bàn</t>
  </si>
  <si>
    <t>Cửa nhôm kiếng 2,16mx0,81m</t>
  </si>
  <si>
    <t>Tủ sắt đựng hồ sơ 2mx1m</t>
  </si>
  <si>
    <t>Tủ gỗ đựng hồ sơ 2mx1m</t>
  </si>
  <si>
    <t>Kiếng dày 5mm 2,5mx1,5m</t>
  </si>
  <si>
    <t>Kiếng dày 1mm
0,8mx0,5m</t>
  </si>
  <si>
    <t>Dù lớn ngoài trời</t>
  </si>
  <si>
    <t>Máy bơm hơi 1,5HP</t>
  </si>
  <si>
    <t>Lá cửa cuốn và đường ray</t>
  </si>
  <si>
    <t>Đèn exit</t>
  </si>
  <si>
    <t>Đèn led chiếu sáng khẩn</t>
  </si>
  <si>
    <t>Cùi trỏ hơi</t>
  </si>
  <si>
    <t>Lupper máy bơm chữa cháy</t>
  </si>
  <si>
    <t>Đầu báo cháy khói</t>
  </si>
  <si>
    <t>Quạt hút</t>
  </si>
  <si>
    <t>Máy bơm nước nhỏ máy lạnh</t>
  </si>
  <si>
    <t>Bánh xe cửa tầng thang máy</t>
  </si>
  <si>
    <t>Quạt thang máy</t>
  </si>
  <si>
    <t>Đèn năng lượng mặt trời</t>
  </si>
  <si>
    <t>Thang rút đa năng (di động)</t>
  </si>
  <si>
    <t>Sào thao tác 03 khúc</t>
  </si>
  <si>
    <t>Cưa máy cầm tay (sử dụng xăng)</t>
  </si>
  <si>
    <t>Kệ kho 600X2000X2200</t>
  </si>
  <si>
    <t>Dây thừng</t>
  </si>
  <si>
    <t>IV. CCDC đề nghị thanh lý</t>
  </si>
  <si>
    <t>Camera do nhiệt độ TiR27/Fluke (Mã tài sản: BCH-0004297)</t>
  </si>
  <si>
    <t xml:space="preserve">Camera nhiệt Ti125 12030627 (Mã tài sản: BCH-0004286)  </t>
  </si>
  <si>
    <t xml:space="preserve">Cầu đo điện trở 3540 Hioki (Mã tài sản: BCH-0004278)  </t>
  </si>
  <si>
    <t>kềm ép thủy lực 12 tấn 57509EZ034 
(Mã tài sản: BCH-0004287)</t>
  </si>
  <si>
    <t>Kềm ép thủy lực 12 tấn (Mã tài sản: BCH-0004289)</t>
  </si>
  <si>
    <t>Kềm cắt, ép thủy lực 15 tấn - 11Y063                                      (Mã tài sản: BCH-0004292)</t>
  </si>
  <si>
    <t>Kềm ép thủy lực 12 tấn dùng pin (Mã tài sản: BCH-0004281)</t>
  </si>
  <si>
    <t>Trang bị kềm ép, cắt thủy lực 15 tấn - 11Y019
(Mã tài sản: BCH-0004293)</t>
  </si>
  <si>
    <t xml:space="preserve">ECOVIS AFA -HCM </t>
  </si>
  <si>
    <t>Tên tài sản</t>
  </si>
  <si>
    <t>Đvt</t>
  </si>
  <si>
    <t xml:space="preserve">                     Giá trị Thẩm định</t>
  </si>
  <si>
    <t>Đơn giá đề xuất (Đồng)</t>
  </si>
  <si>
    <t>Thành tiền (Đồng)</t>
  </si>
  <si>
    <t xml:space="preserve">I </t>
  </si>
  <si>
    <t>Vật tư thiết bị thu hồi</t>
  </si>
  <si>
    <t>Cáp thép thu hồi .</t>
  </si>
  <si>
    <t>Trụ bê tông (h) 7,5m</t>
  </si>
  <si>
    <t>Trụ bê tông ly tâm 6m 50kg</t>
  </si>
  <si>
    <t>Trụ bê tông ly tâm 6m 100kg</t>
  </si>
  <si>
    <t>Trụ bê tông ly tâm 8,4m</t>
  </si>
  <si>
    <t>Trụ bê tông ly tâm 12m</t>
  </si>
  <si>
    <t>Trụ bê tông ly tâm 14m</t>
  </si>
  <si>
    <t>Potelet l50-2m</t>
  </si>
  <si>
    <t>Xà thép l75*75*8*2m</t>
  </si>
  <si>
    <t>Xà thép l75*75*8*2,4m</t>
  </si>
  <si>
    <t>Xà thép l75*75*8*3,2m</t>
  </si>
  <si>
    <t>Thanh chống thép l50-0,72m</t>
  </si>
  <si>
    <t>Thanh chống thép l50 2,1m</t>
  </si>
  <si>
    <t>Thanh chống thép dẹt 60*6-0,9m</t>
  </si>
  <si>
    <t>Xà thép u100 - 0,5m</t>
  </si>
  <si>
    <t>Xà thép u100 - 0,7m</t>
  </si>
  <si>
    <t>Xà thép u160 - 3,2m</t>
  </si>
  <si>
    <t>Sứ treo 24kv polymer</t>
  </si>
  <si>
    <t>Móc treo chữ u 018</t>
  </si>
  <si>
    <t>Ty sứ đứng 15kv</t>
  </si>
  <si>
    <t>Ty sứ đỡ 22kv</t>
  </si>
  <si>
    <t>Kẹp treo cáp abc 4*50mm2</t>
  </si>
  <si>
    <t>Kẹp treo cáp abc 4*95mm2</t>
  </si>
  <si>
    <t>Kẹp quai cu-al 50-70</t>
  </si>
  <si>
    <t>Kẹp quai cu-al 240-300</t>
  </si>
  <si>
    <t>Móc treo dây mắc điện</t>
  </si>
  <si>
    <t>Nối bọc cđ 95-35/cu-al</t>
  </si>
  <si>
    <t>Nối bọc cđ 95-95/cu-al</t>
  </si>
  <si>
    <t>Kẹp hotline 25-70</t>
  </si>
  <si>
    <t>Kẹp 3 boulon 3/8"</t>
  </si>
  <si>
    <t>Giâybuộc đầu sứ đơn cáp al ac bọc 22kv 50m</t>
  </si>
  <si>
    <t>Giây buộc đầu sứ đơn cáp al ac bọc 22kv240m</t>
  </si>
  <si>
    <t>Giây buộc đầu sứ đôi cáp al ac bọc 22kv 50m</t>
  </si>
  <si>
    <t>Giây buộc đầu sứ đôi cáp al ac bọc 22kv 240</t>
  </si>
  <si>
    <t>Giáp níu cho cáp al ac trần 95/16mm2</t>
  </si>
  <si>
    <t>Giáp níu cho cáp al ac bọc 22kv 50/8mm2</t>
  </si>
  <si>
    <t>Giáp níu cho cáp al ac bọc 22kv 240/32mm</t>
  </si>
  <si>
    <t>Kẹp ngừng cáp abc</t>
  </si>
  <si>
    <t>Kẹp căng dây ac 50-70mm2</t>
  </si>
  <si>
    <t>Kẹp căng dây ac 150-240mm2</t>
  </si>
  <si>
    <t>Uclevis</t>
  </si>
  <si>
    <t>Cầu chì ống t.thế 31,5a</t>
  </si>
  <si>
    <t>Fuse link 8k</t>
  </si>
  <si>
    <t>Fuse link 10k</t>
  </si>
  <si>
    <t>Fuse link 12k</t>
  </si>
  <si>
    <t>Fuse link 15k</t>
  </si>
  <si>
    <t>Fuse link 20k</t>
  </si>
  <si>
    <t>Fuse link 25k</t>
  </si>
  <si>
    <t>Fuse link 30k</t>
  </si>
  <si>
    <t>Fuse link 40k</t>
  </si>
  <si>
    <t>Cầu dao trần 1ch 3p 400a ht</t>
  </si>
  <si>
    <t>Cầu dao trần 1ch 3p 600a ht</t>
  </si>
  <si>
    <t>Thùng cầu dao đơn</t>
  </si>
  <si>
    <t>Vỏ hộp domino 9 cuc</t>
  </si>
  <si>
    <t>Dao cách ly 3p 24kv 630a od</t>
  </si>
  <si>
    <t>Dao cách ly 3p 24kv 630a id</t>
  </si>
  <si>
    <t>CB ht 3 cực 63a</t>
  </si>
  <si>
    <t>CB 3 cực 600v 400a</t>
  </si>
  <si>
    <t>Máy cắt 3p 230/380v 160a od</t>
  </si>
  <si>
    <t>Máy cắt 3p 230/380v 200a</t>
  </si>
  <si>
    <t>Máy cắt 3p 230/380v 250a od+thùng b.vệ</t>
  </si>
  <si>
    <t>Máy cắt 3p 230/380v 400a od</t>
  </si>
  <si>
    <t>Hộp domino đầu trụ 9 cực</t>
  </si>
  <si>
    <t>Tủ phân phối hạ thế</t>
  </si>
  <si>
    <t>TH bảo vệ đk 01 (0,45*0,35*0,2)</t>
  </si>
  <si>
    <t>Boulon thép mạ có đai ốc 12*40</t>
  </si>
  <si>
    <t>Boulon thép mạ có đai ốc 16*250</t>
  </si>
  <si>
    <t>Boulon thép mạ có đai ốc 16*300</t>
  </si>
  <si>
    <t>Boulon thép mạ có đai ốc 16*350</t>
  </si>
  <si>
    <t>Boulon thép mạ có đai ốc 16*400</t>
  </si>
  <si>
    <t>Boulon vr2d thép mạ + đai ốc 16*300</t>
  </si>
  <si>
    <t>Boulon vr2d thép mạ + đai ốc 16*400</t>
  </si>
  <si>
    <t>Boulon vr2d thép mạ + đai ốc 16*600</t>
  </si>
  <si>
    <t>Boulon xoắn 12*250</t>
  </si>
  <si>
    <t>Boulon móc cáp abc 16*300</t>
  </si>
  <si>
    <t>Boulon mắt có đai ốc 16*300</t>
  </si>
  <si>
    <t>II</t>
  </si>
  <si>
    <t xml:space="preserve">VTTB tồn lâu năm, mất phẩm chất </t>
  </si>
  <si>
    <t>Giáp níu cáp thép 70mm2</t>
  </si>
  <si>
    <t>Dây chảy bằng nhôm lá 400a</t>
  </si>
  <si>
    <t>Dây chảy bằng nhôm lá 650a</t>
  </si>
  <si>
    <t>Bảng nhựa gắn</t>
  </si>
  <si>
    <t>III</t>
  </si>
  <si>
    <t>CCDC đề nghị thanh lý</t>
  </si>
  <si>
    <t xml:space="preserve">
Kiếng dày 1mm x 0,8m x 0,5m
</t>
  </si>
  <si>
    <t>IV</t>
  </si>
  <si>
    <t xml:space="preserve"> CCDC đề nghị thanh lý</t>
  </si>
  <si>
    <t xml:space="preserve">Camera do nhiệt độ TiR27/Fluke </t>
  </si>
  <si>
    <t>Camera nhiệt Ti125 12030627</t>
  </si>
  <si>
    <t xml:space="preserve">Cầu đo điện trở 3540 Hioki </t>
  </si>
  <si>
    <t xml:space="preserve">Kềm ép thủy lực 12 tấn 57509EZ034                                         </t>
  </si>
  <si>
    <t xml:space="preserve">Kềm ép thủy lực 12 tấn </t>
  </si>
  <si>
    <t xml:space="preserve">Kềm cắt, ép thủy lực 15 tấn - 11Y063                                   </t>
  </si>
  <si>
    <t xml:space="preserve">Kềm ép thủy lực 12 tấn dùng pin                                             </t>
  </si>
  <si>
    <t xml:space="preserve">Trang bị kềm ép, cắt thủy lực 15 tấn - 11Y019                   </t>
  </si>
  <si>
    <t>Tổng cộng</t>
  </si>
  <si>
    <t>Làm tròn</t>
  </si>
  <si>
    <t>Đơn giá sổ sách</t>
  </si>
  <si>
    <t xml:space="preserve">Thành tiền khởi điểm dự kiến </t>
  </si>
  <si>
    <t xml:space="preserve">Đơn giá khởi điểm dự kiến </t>
  </si>
  <si>
    <t>Tổng cộng (I)</t>
  </si>
  <si>
    <t>Tổng cộng (II)</t>
  </si>
  <si>
    <t xml:space="preserve">DANH MỤC VTTB BÁN THANH LÝ ĐỢT 03 </t>
  </si>
  <si>
    <t xml:space="preserve">Tổng giá trị bán thanh lý </t>
  </si>
  <si>
    <t>dm bs</t>
  </si>
  <si>
    <t>III. CCDC thanh lý</t>
  </si>
  <si>
    <t xml:space="preserve">Rỉ sét </t>
  </si>
  <si>
    <t>Đập gốc, gãy</t>
  </si>
  <si>
    <t>3.02.20.214.000.00.BXX</t>
  </si>
  <si>
    <t>Trụ bê tông ly tâm 8,5m</t>
  </si>
  <si>
    <t>3.02.50.261.000.00.BXX</t>
  </si>
  <si>
    <t>trụ sắt th mpc</t>
  </si>
  <si>
    <t>3.20.22.946.000.00.BXX</t>
  </si>
  <si>
    <t>kẹp quai cu-al 95-120</t>
  </si>
  <si>
    <t>3.20.54.598.000.00.BXX</t>
  </si>
  <si>
    <t>kẹp ngừng cáp quaduplex 4*22mm2</t>
  </si>
  <si>
    <t>3.46.13.075.000.00.BXX</t>
  </si>
  <si>
    <t>cb ht 3 cực 75a</t>
  </si>
  <si>
    <t>3.62.95.596.000.00.BXX</t>
  </si>
  <si>
    <t>Thùng đk composite 900*630*420</t>
  </si>
  <si>
    <t>3.62.95.598.000.00.BXX</t>
  </si>
  <si>
    <t>Thùng composite bảo vệ điện kế và CB (920*460*410)</t>
  </si>
  <si>
    <t>4.90.21.114.000.00.BXX</t>
  </si>
  <si>
    <t>ống nhựa pvc đk 114mm</t>
  </si>
  <si>
    <t>4.90.53.114.000.00.BXX</t>
  </si>
  <si>
    <t>co pvc đk 114</t>
  </si>
  <si>
    <t>3.60.06.866.000.00.BXX</t>
  </si>
  <si>
    <t>Tủ phân phối hạ thế TH MPC (vỏ composite) các loại</t>
  </si>
  <si>
    <t>Ghi chú</t>
  </si>
  <si>
    <t>Đơn giá Nova</t>
  </si>
  <si>
    <t>Đơn giá 
Toàn Cầu</t>
  </si>
  <si>
    <t>Tổng cộng (I + II)</t>
  </si>
  <si>
    <t>3.06.30.626.000.00.BXX</t>
  </si>
  <si>
    <t>Bộ xà trụ ghép.</t>
  </si>
  <si>
    <t>3.06.30.971.000.00.BXX</t>
  </si>
  <si>
    <t>Bộ giàn đà trạm trụ đôi</t>
  </si>
  <si>
    <t>3.15.37.081.000.00.BXX</t>
  </si>
  <si>
    <t>Bộ Busway 800A loại nhôm (thu hồi MPC)</t>
  </si>
  <si>
    <t>3.15.37.111.000.00.BXX</t>
  </si>
  <si>
    <t>Phụ kiện Busway (Tapoff cho MCCB 3P 100A)</t>
  </si>
  <si>
    <t>3.15.37.112.000.00.BXX</t>
  </si>
  <si>
    <t>Phụ kiện Busway (Tapoff cho MCCB 3P 150A)</t>
  </si>
  <si>
    <t>3.15.37.116.000.00.BXX</t>
  </si>
  <si>
    <t>Busway nhôm 1600A dài 1,8 mét</t>
  </si>
  <si>
    <t>3.15.37.117.000.00.BXX</t>
  </si>
  <si>
    <t>Busway nhôm 1000A</t>
  </si>
  <si>
    <t>3.15.37.131.000.00.BXX</t>
  </si>
  <si>
    <t>Hộp nối Busway loại nhôm các loại (thu hồi MPC)</t>
  </si>
  <si>
    <t>3.15.37.201.000.00.BXX</t>
  </si>
  <si>
    <t>Bộ Busway 2000A loại nhôm (thu hồi MPC)</t>
  </si>
  <si>
    <t>3.15.37.210.000.00.BXX</t>
  </si>
  <si>
    <t>Hộp nối Busway (MCCB 3 pha 175A)</t>
  </si>
  <si>
    <t>3.20.22.917.000.00.BXX</t>
  </si>
  <si>
    <t>kẹp treo cáp abc 4*70mm2</t>
  </si>
  <si>
    <t>3.30.20.716.000.00.BXX</t>
  </si>
  <si>
    <t>cầu chì ống t.thế 16a</t>
  </si>
  <si>
    <t>3.30.20.720.000.00.BXX</t>
  </si>
  <si>
    <t>cầu chì ống t.thế 20a</t>
  </si>
  <si>
    <t>3.30.20.725.000.00.BXX</t>
  </si>
  <si>
    <t>cầu chì ống t.thế 25a</t>
  </si>
  <si>
    <t>3.30.20.732.000.00.BXX</t>
  </si>
  <si>
    <t>Cầu chì ống t.thế 32a</t>
  </si>
  <si>
    <t>3.30.20.740.000.00.BXX</t>
  </si>
  <si>
    <t>cầu chì ống t.thế 40a</t>
  </si>
  <si>
    <t>3.30.20.750.000.00.BXX</t>
  </si>
  <si>
    <t>cầu chì ống t.thế 50a</t>
  </si>
  <si>
    <t>3.30.20.760.000.00.BXX</t>
  </si>
  <si>
    <t>cầu chì ống t.thế 63a</t>
  </si>
  <si>
    <t>3.30.20.780.000.00.BXX</t>
  </si>
  <si>
    <t>cầu chì ống t.thế 80a</t>
  </si>
  <si>
    <t>3.30.20.810.000.00.BXX</t>
  </si>
  <si>
    <t>cầu chì ống t.thế 100a</t>
  </si>
  <si>
    <t>3.30.92.050.000.00.BXX</t>
  </si>
  <si>
    <t>fuse link 50k</t>
  </si>
  <si>
    <t>3.30.92.065.000.00.BXX</t>
  </si>
  <si>
    <t>fuse link 65k</t>
  </si>
  <si>
    <t>3.30.92.080.000.00.BXX</t>
  </si>
  <si>
    <t>fuse link 80k</t>
  </si>
  <si>
    <t>3.30.92.100.000.00.BXX</t>
  </si>
  <si>
    <t>fuse link 100k</t>
  </si>
  <si>
    <t>3.46.09.020.000.00.BXX</t>
  </si>
  <si>
    <t>Cb ht 2 cực 20a</t>
  </si>
  <si>
    <t>3.46.09.075.000.00.BXX</t>
  </si>
  <si>
    <t>CB HT 2 cực 75A</t>
  </si>
  <si>
    <t>Tủ</t>
  </si>
  <si>
    <t>3.60.90.001.000.00.BXX</t>
  </si>
  <si>
    <t>thùng điện kế</t>
  </si>
  <si>
    <t>4.80.01.420.000.00.BXX</t>
  </si>
  <si>
    <t>Nắp chụp kẹp quai.</t>
  </si>
  <si>
    <t>4.90.80.400.000.00.BXX</t>
  </si>
  <si>
    <t>Chụp đầu cực FCO</t>
  </si>
  <si>
    <t>4.90.80.442.000.00.BXX</t>
  </si>
  <si>
    <t>Nắp chụp đầu cực LBS</t>
  </si>
  <si>
    <t>II. TSCĐ, CCDC, đồ nghề</t>
  </si>
  <si>
    <t>Ghê nệm lớn</t>
  </si>
  <si>
    <t>Ghê nệm nhỏ</t>
  </si>
  <si>
    <t>Ghê inox hội trường</t>
  </si>
  <si>
    <t>Ghế chân quỳ</t>
  </si>
  <si>
    <t>Ghế dài khách hàng ngồi</t>
  </si>
  <si>
    <t>Kệ kho</t>
  </si>
  <si>
    <t>Tủ gô cá nhân 2mxlm</t>
  </si>
  <si>
    <t>Cửa nhôm kiêng 2,16mx0,81m</t>
  </si>
  <si>
    <t>Vòi chữa cháy</t>
  </si>
  <si>
    <t>Ống sắt ø 90 dài 4m</t>
  </si>
  <si>
    <t>Bảng tin 1,2 m x 1,4m</t>
  </si>
  <si>
    <t>Bảng tin 1,5 m x 1m</t>
  </si>
  <si>
    <t>Bảng sơ đồ   1,5 m x 1,5m</t>
  </si>
  <si>
    <t>Bảng sơ đồ   1,5 m x 1,1m</t>
  </si>
  <si>
    <t>Bảng nhựa gắn chữ nổi hội trường</t>
  </si>
  <si>
    <t>Bảng hướng dẫn ngoài công trường</t>
  </si>
  <si>
    <t>Sào thao tác 3 khúc</t>
  </si>
  <si>
    <t>Sào tiếp địa trung thế</t>
  </si>
  <si>
    <t>Găng tay cách điện trung thế</t>
  </si>
  <si>
    <t>Tiếp địa hạ thế</t>
  </si>
  <si>
    <t>Đầu đo hệ thống cáp ngầm</t>
  </si>
  <si>
    <t>Ghế cách điện 45KV</t>
  </si>
  <si>
    <t>Kẹp căng dây 4.5-15mm2</t>
  </si>
  <si>
    <t>Kẹp căng dây 8-32mm2</t>
  </si>
  <si>
    <t>Kẹp căng dây cáp ABC</t>
  </si>
  <si>
    <t>Ròng rọc 1 rảnh</t>
  </si>
  <si>
    <t>Rọ kéo cáp 19-25MM2 CHXOA</t>
  </si>
  <si>
    <t>Khớp xoay chống xoắn dây</t>
  </si>
  <si>
    <t>Ghế cách điện 45 kv (24KV) Nhật</t>
  </si>
  <si>
    <t>Ghế cách điện 45 KV Qđ 104-07.09.95</t>
  </si>
  <si>
    <t>Kéo cắt cáp</t>
  </si>
  <si>
    <t>Sào holine</t>
  </si>
  <si>
    <t>Găng tay cách điện hạ thế</t>
  </si>
  <si>
    <t>Rỉ sét, hư hỏng</t>
  </si>
  <si>
    <t>DANH MỤC VTTB THANH LÝ ĐỢT 03/2025</t>
  </si>
  <si>
    <t>Đơn giá nhôm của Tcty</t>
  </si>
  <si>
    <t>Thành tiền giá trị sổ sách</t>
  </si>
  <si>
    <t xml:space="preserve">3 trụ: 3,5 mét; 5 trụ: 3,6 mét; 6 trụ: 3,3 mét </t>
  </si>
  <si>
    <t>6 trụ: 4,3 mét; 10 trụ: 4,6 mét; 5 trụ: 4,7 mét</t>
  </si>
  <si>
    <t>13 trụ: 4,2 mét; 17 trụ : 4,3 mét; 13 trụ: 4,6 mét; 18 trụ: 4,5 mét</t>
  </si>
  <si>
    <t>25 trụ : 6,5 mét; 35 trụ: 6,3 mét; 20 trụ: 6,7 mét; 6 trụ : 8,1 mét; 25 trụ: 6,4mét, 10 trụ: 6,8 mét</t>
  </si>
  <si>
    <t>2 trụ: 8,2 mét; 3 trụ: 7,6 mét; 1 trụ: 8 mét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</si>
</sst>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  <numFmt numFmtId="167" formatCode="#,##0.0"/>
  </numFmts>
  <fonts count="5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57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b/>
      <sz val="14"/>
      <color rgb="FF000000"/>
      <name val="Times New Roman"/>
      <family val="1"/>
    </font>
    <font>
      <sz val="14"/>
      <color theme="1"/>
      <name val="Calibri"/>
      <family val="2"/>
      <charset val="163"/>
      <scheme val="minor"/>
    </font>
    <font>
      <sz val="14"/>
      <color rgb="FF000000"/>
      <name val="Calibri Light"/>
      <family val="1"/>
      <scheme val="major"/>
    </font>
    <font>
      <b/>
      <sz val="14"/>
      <color rgb="FF000000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4"/>
      <color theme="1"/>
      <name val="Calibri"/>
      <family val="2"/>
      <charset val="163"/>
      <scheme val="minor"/>
    </font>
    <font>
      <b/>
      <sz val="14"/>
      <color theme="1"/>
      <name val="Calibri Light"/>
      <family val="2"/>
      <scheme val="major"/>
    </font>
    <font>
      <b/>
      <sz val="14"/>
      <name val="Times New Roman"/>
      <family val="1"/>
    </font>
    <font>
      <b/>
      <sz val="14"/>
      <color rgb="FFFF0000"/>
      <name val="Calibri Light"/>
      <family val="2"/>
      <scheme val="major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4"/>
      <color rgb="FFFF0000"/>
      <name val="Calibri Light"/>
      <family val="1"/>
      <scheme val="major"/>
    </font>
    <font>
      <b/>
      <sz val="14"/>
      <color theme="1"/>
      <name val="Calibri Light"/>
      <family val="1"/>
      <charset val="163"/>
      <scheme val="major"/>
    </font>
    <font>
      <b/>
      <sz val="13"/>
      <color theme="1"/>
      <name val="Calibri Light"/>
      <family val="1"/>
      <charset val="163"/>
      <scheme val="major"/>
    </font>
    <font>
      <sz val="13"/>
      <color theme="1"/>
      <name val="Calibri Light"/>
      <family val="1"/>
      <charset val="163"/>
      <scheme val="major"/>
    </font>
    <font>
      <sz val="13"/>
      <name val="Calibri Light"/>
      <family val="1"/>
      <charset val="163"/>
      <scheme val="major"/>
    </font>
    <font>
      <b/>
      <sz val="13"/>
      <name val="Calibri Light"/>
      <family val="1"/>
      <charset val="163"/>
      <scheme val="major"/>
    </font>
    <font>
      <b/>
      <sz val="14"/>
      <color rgb="FFFF0000"/>
      <name val="Calibri Light"/>
      <family val="1"/>
      <charset val="163"/>
      <scheme val="maj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4"/>
      <name val="Calibri"/>
      <family val="2"/>
      <charset val="163"/>
      <scheme val="minor"/>
    </font>
    <font>
      <sz val="13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50" fillId="0" borderId="0"/>
  </cellStyleXfs>
  <cellXfs count="172">
    <xf numFmtId="0" fontId="0" fillId="0" borderId="0" xfId="0"/>
    <xf numFmtId="0" fontId="19" fillId="0" borderId="0" xfId="0" applyFont="1"/>
    <xf numFmtId="3" fontId="20" fillId="33" borderId="10" xfId="0" applyNumberFormat="1" applyFont="1" applyFill="1" applyBorder="1" applyAlignment="1">
      <alignment horizontal="right" wrapText="1"/>
    </xf>
    <xf numFmtId="0" fontId="20" fillId="33" borderId="10" xfId="0" applyFont="1" applyFill="1" applyBorder="1" applyAlignment="1">
      <alignment wrapText="1"/>
    </xf>
    <xf numFmtId="0" fontId="20" fillId="33" borderId="10" xfId="0" applyFont="1" applyFill="1" applyBorder="1" applyAlignment="1">
      <alignment horizontal="center" wrapText="1"/>
    </xf>
    <xf numFmtId="3" fontId="20" fillId="0" borderId="10" xfId="0" applyNumberFormat="1" applyFont="1" applyFill="1" applyBorder="1" applyAlignment="1">
      <alignment horizontal="right" wrapText="1"/>
    </xf>
    <xf numFmtId="3" fontId="20" fillId="0" borderId="10" xfId="0" applyNumberFormat="1" applyFont="1" applyBorder="1" applyAlignment="1">
      <alignment horizontal="right" wrapText="1"/>
    </xf>
    <xf numFmtId="0" fontId="19" fillId="35" borderId="0" xfId="0" applyFont="1" applyFill="1"/>
    <xf numFmtId="3" fontId="20" fillId="35" borderId="10" xfId="0" applyNumberFormat="1" applyFont="1" applyFill="1" applyBorder="1" applyAlignment="1">
      <alignment horizontal="right" wrapText="1"/>
    </xf>
    <xf numFmtId="0" fontId="19" fillId="0" borderId="10" xfId="0" applyFont="1" applyBorder="1"/>
    <xf numFmtId="0" fontId="21" fillId="34" borderId="10" xfId="0" applyFont="1" applyFill="1" applyBorder="1" applyAlignment="1">
      <alignment horizontal="center" wrapText="1"/>
    </xf>
    <xf numFmtId="0" fontId="22" fillId="0" borderId="10" xfId="0" applyFont="1" applyBorder="1"/>
    <xf numFmtId="0" fontId="20" fillId="33" borderId="10" xfId="0" applyFont="1" applyFill="1" applyBorder="1" applyAlignment="1">
      <alignment horizontal="right" wrapText="1"/>
    </xf>
    <xf numFmtId="3" fontId="22" fillId="0" borderId="10" xfId="0" applyNumberFormat="1" applyFont="1" applyBorder="1"/>
    <xf numFmtId="0" fontId="20" fillId="35" borderId="10" xfId="0" applyFont="1" applyFill="1" applyBorder="1" applyAlignment="1">
      <alignment horizontal="center" wrapText="1"/>
    </xf>
    <xf numFmtId="0" fontId="20" fillId="35" borderId="10" xfId="0" applyFont="1" applyFill="1" applyBorder="1" applyAlignment="1">
      <alignment wrapText="1"/>
    </xf>
    <xf numFmtId="0" fontId="20" fillId="35" borderId="10" xfId="0" applyFont="1" applyFill="1" applyBorder="1" applyAlignment="1">
      <alignment horizontal="right" wrapText="1"/>
    </xf>
    <xf numFmtId="3" fontId="22" fillId="35" borderId="10" xfId="0" applyNumberFormat="1" applyFont="1" applyFill="1" applyBorder="1"/>
    <xf numFmtId="3" fontId="23" fillId="0" borderId="10" xfId="0" applyNumberFormat="1" applyFont="1" applyBorder="1"/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39" fontId="22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/>
    </xf>
    <xf numFmtId="0" fontId="21" fillId="35" borderId="10" xfId="0" applyFont="1" applyFill="1" applyBorder="1" applyAlignment="1">
      <alignment horizontal="center" wrapText="1"/>
    </xf>
    <xf numFmtId="0" fontId="22" fillId="0" borderId="10" xfId="0" applyFont="1" applyBorder="1" applyAlignment="1">
      <alignment wrapText="1"/>
    </xf>
    <xf numFmtId="0" fontId="19" fillId="0" borderId="0" xfId="0" applyFont="1"/>
    <xf numFmtId="0" fontId="21" fillId="35" borderId="10" xfId="0" applyFont="1" applyFill="1" applyBorder="1" applyAlignment="1">
      <alignment horizontal="center" wrapText="1"/>
    </xf>
    <xf numFmtId="165" fontId="21" fillId="34" borderId="10" xfId="42" applyNumberFormat="1" applyFont="1" applyFill="1" applyBorder="1" applyAlignment="1">
      <alignment horizontal="center" wrapText="1"/>
    </xf>
    <xf numFmtId="165" fontId="20" fillId="33" borderId="10" xfId="42" applyNumberFormat="1" applyFont="1" applyFill="1" applyBorder="1" applyAlignment="1">
      <alignment horizontal="right" wrapText="1"/>
    </xf>
    <xf numFmtId="165" fontId="20" fillId="35" borderId="10" xfId="42" applyNumberFormat="1" applyFont="1" applyFill="1" applyBorder="1" applyAlignment="1">
      <alignment horizontal="right" wrapText="1"/>
    </xf>
    <xf numFmtId="165" fontId="22" fillId="0" borderId="10" xfId="42" applyNumberFormat="1" applyFont="1" applyBorder="1"/>
    <xf numFmtId="165" fontId="19" fillId="0" borderId="0" xfId="42" applyNumberFormat="1" applyFont="1"/>
    <xf numFmtId="164" fontId="19" fillId="0" borderId="0" xfId="0" applyNumberFormat="1" applyFont="1"/>
    <xf numFmtId="0" fontId="25" fillId="0" borderId="11" xfId="0" applyFont="1" applyBorder="1" applyAlignment="1"/>
    <xf numFmtId="0" fontId="25" fillId="0" borderId="12" xfId="0" applyFont="1" applyBorder="1" applyAlignment="1"/>
    <xf numFmtId="0" fontId="18" fillId="0" borderId="0" xfId="0" applyFont="1" applyAlignment="1">
      <alignment wrapText="1"/>
    </xf>
    <xf numFmtId="0" fontId="19" fillId="0" borderId="0" xfId="0" applyFont="1" applyAlignment="1"/>
    <xf numFmtId="0" fontId="23" fillId="0" borderId="11" xfId="0" applyFont="1" applyBorder="1" applyAlignment="1"/>
    <xf numFmtId="0" fontId="23" fillId="0" borderId="12" xfId="0" applyFont="1" applyBorder="1" applyAlignment="1"/>
    <xf numFmtId="0" fontId="21" fillId="35" borderId="10" xfId="0" applyFont="1" applyFill="1" applyBorder="1" applyAlignment="1">
      <alignment wrapText="1"/>
    </xf>
    <xf numFmtId="166" fontId="27" fillId="0" borderId="0" xfId="0" applyNumberFormat="1" applyFont="1" applyBorder="1"/>
    <xf numFmtId="0" fontId="22" fillId="0" borderId="0" xfId="0" applyFont="1" applyBorder="1"/>
    <xf numFmtId="0" fontId="28" fillId="0" borderId="10" xfId="0" applyFont="1" applyFill="1" applyBorder="1" applyAlignment="1">
      <alignment horizontal="center" vertical="center" wrapText="1"/>
    </xf>
    <xf numFmtId="166" fontId="29" fillId="0" borderId="10" xfId="42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vertical="center" wrapText="1"/>
    </xf>
    <xf numFmtId="166" fontId="29" fillId="0" borderId="10" xfId="42" applyNumberFormat="1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vertical="center" wrapText="1"/>
    </xf>
    <xf numFmtId="166" fontId="31" fillId="0" borderId="10" xfId="42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166" fontId="32" fillId="0" borderId="10" xfId="42" applyNumberFormat="1" applyFont="1" applyBorder="1" applyAlignment="1">
      <alignment horizontal="center" vertical="center"/>
    </xf>
    <xf numFmtId="166" fontId="27" fillId="0" borderId="10" xfId="42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166" fontId="32" fillId="0" borderId="0" xfId="42" applyNumberFormat="1" applyFont="1" applyBorder="1" applyAlignment="1">
      <alignment horizontal="center" vertical="center"/>
    </xf>
    <xf numFmtId="0" fontId="33" fillId="0" borderId="0" xfId="0" applyFont="1"/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center" vertical="center" wrapText="1"/>
    </xf>
    <xf numFmtId="166" fontId="35" fillId="0" borderId="10" xfId="0" applyNumberFormat="1" applyFont="1" applyBorder="1" applyAlignment="1">
      <alignment vertical="center"/>
    </xf>
    <xf numFmtId="166" fontId="37" fillId="0" borderId="10" xfId="0" applyNumberFormat="1" applyFont="1" applyBorder="1" applyAlignment="1">
      <alignment vertical="center"/>
    </xf>
    <xf numFmtId="0" fontId="36" fillId="35" borderId="10" xfId="0" applyFont="1" applyFill="1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5" fillId="0" borderId="15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166" fontId="38" fillId="0" borderId="10" xfId="0" applyNumberFormat="1" applyFont="1" applyBorder="1" applyAlignment="1">
      <alignment vertical="center"/>
    </xf>
    <xf numFmtId="0" fontId="22" fillId="36" borderId="10" xfId="0" applyFont="1" applyFill="1" applyBorder="1" applyAlignment="1">
      <alignment wrapText="1"/>
    </xf>
    <xf numFmtId="0" fontId="22" fillId="36" borderId="10" xfId="0" applyFont="1" applyFill="1" applyBorder="1"/>
    <xf numFmtId="165" fontId="22" fillId="36" borderId="10" xfId="42" applyNumberFormat="1" applyFont="1" applyFill="1" applyBorder="1"/>
    <xf numFmtId="3" fontId="22" fillId="36" borderId="10" xfId="0" applyNumberFormat="1" applyFont="1" applyFill="1" applyBorder="1"/>
    <xf numFmtId="0" fontId="19" fillId="36" borderId="10" xfId="0" applyFont="1" applyFill="1" applyBorder="1"/>
    <xf numFmtId="0" fontId="19" fillId="36" borderId="0" xfId="0" applyFont="1" applyFill="1"/>
    <xf numFmtId="0" fontId="22" fillId="0" borderId="10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Fill="1" applyAlignment="1">
      <alignment wrapText="1"/>
    </xf>
    <xf numFmtId="0" fontId="24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165" fontId="19" fillId="0" borderId="0" xfId="42" applyNumberFormat="1" applyFont="1" applyFill="1" applyAlignment="1">
      <alignment wrapText="1"/>
    </xf>
    <xf numFmtId="0" fontId="39" fillId="0" borderId="10" xfId="0" applyFont="1" applyBorder="1" applyAlignment="1">
      <alignment horizontal="center" wrapText="1"/>
    </xf>
    <xf numFmtId="165" fontId="18" fillId="0" borderId="10" xfId="42" applyNumberFormat="1" applyFont="1" applyFill="1" applyBorder="1" applyAlignment="1">
      <alignment horizontal="center" wrapText="1"/>
    </xf>
    <xf numFmtId="3" fontId="40" fillId="0" borderId="10" xfId="0" applyNumberFormat="1" applyFont="1" applyBorder="1" applyAlignment="1">
      <alignment wrapText="1"/>
    </xf>
    <xf numFmtId="0" fontId="41" fillId="33" borderId="10" xfId="0" applyFont="1" applyFill="1" applyBorder="1" applyAlignment="1">
      <alignment wrapText="1"/>
    </xf>
    <xf numFmtId="0" fontId="41" fillId="33" borderId="10" xfId="0" applyFont="1" applyFill="1" applyBorder="1" applyAlignment="1">
      <alignment horizontal="center" wrapText="1"/>
    </xf>
    <xf numFmtId="165" fontId="41" fillId="0" borderId="10" xfId="42" applyNumberFormat="1" applyFont="1" applyFill="1" applyBorder="1" applyAlignment="1">
      <alignment horizontal="right" wrapText="1"/>
    </xf>
    <xf numFmtId="0" fontId="40" fillId="0" borderId="10" xfId="0" applyFont="1" applyBorder="1" applyAlignment="1">
      <alignment wrapText="1"/>
    </xf>
    <xf numFmtId="0" fontId="39" fillId="0" borderId="11" xfId="0" applyFont="1" applyBorder="1" applyAlignment="1">
      <alignment wrapText="1"/>
    </xf>
    <xf numFmtId="0" fontId="39" fillId="0" borderId="12" xfId="0" applyFont="1" applyBorder="1" applyAlignment="1">
      <alignment wrapText="1"/>
    </xf>
    <xf numFmtId="0" fontId="40" fillId="0" borderId="10" xfId="0" applyFont="1" applyBorder="1" applyAlignment="1">
      <alignment horizontal="center" wrapText="1"/>
    </xf>
    <xf numFmtId="3" fontId="39" fillId="0" borderId="10" xfId="0" applyNumberFormat="1" applyFont="1" applyBorder="1" applyAlignment="1">
      <alignment wrapText="1"/>
    </xf>
    <xf numFmtId="0" fontId="40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 wrapText="1"/>
    </xf>
    <xf numFmtId="0" fontId="40" fillId="0" borderId="10" xfId="0" applyFont="1" applyFill="1" applyBorder="1" applyAlignment="1">
      <alignment wrapText="1"/>
    </xf>
    <xf numFmtId="0" fontId="18" fillId="35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165" fontId="18" fillId="0" borderId="10" xfId="42" applyNumberFormat="1" applyFont="1" applyFill="1" applyBorder="1" applyAlignment="1">
      <alignment horizontal="center" vertical="center" wrapText="1"/>
    </xf>
    <xf numFmtId="165" fontId="40" fillId="0" borderId="10" xfId="42" applyNumberFormat="1" applyFont="1" applyBorder="1" applyAlignment="1">
      <alignment horizontal="right" vertical="center" wrapText="1"/>
    </xf>
    <xf numFmtId="165" fontId="40" fillId="0" borderId="10" xfId="42" applyNumberFormat="1" applyFont="1" applyBorder="1" applyAlignment="1">
      <alignment horizontal="right" wrapText="1"/>
    </xf>
    <xf numFmtId="165" fontId="19" fillId="0" borderId="0" xfId="0" applyNumberFormat="1" applyFont="1" applyAlignment="1">
      <alignment wrapText="1"/>
    </xf>
    <xf numFmtId="0" fontId="19" fillId="0" borderId="0" xfId="0" applyFont="1"/>
    <xf numFmtId="0" fontId="21" fillId="35" borderId="10" xfId="0" applyFont="1" applyFill="1" applyBorder="1" applyAlignment="1">
      <alignment horizontal="center" wrapText="1"/>
    </xf>
    <xf numFmtId="0" fontId="24" fillId="0" borderId="0" xfId="0" applyFont="1" applyAlignment="1">
      <alignment wrapText="1"/>
    </xf>
    <xf numFmtId="0" fontId="42" fillId="0" borderId="10" xfId="0" applyFont="1" applyBorder="1" applyAlignment="1">
      <alignment horizontal="center" vertical="center" wrapText="1"/>
    </xf>
    <xf numFmtId="3" fontId="42" fillId="0" borderId="10" xfId="0" applyNumberFormat="1" applyFont="1" applyBorder="1" applyAlignment="1">
      <alignment wrapText="1"/>
    </xf>
    <xf numFmtId="0" fontId="20" fillId="36" borderId="10" xfId="0" applyFont="1" applyFill="1" applyBorder="1" applyAlignment="1">
      <alignment horizontal="center" wrapText="1"/>
    </xf>
    <xf numFmtId="0" fontId="20" fillId="36" borderId="10" xfId="0" applyFont="1" applyFill="1" applyBorder="1" applyAlignment="1">
      <alignment wrapText="1"/>
    </xf>
    <xf numFmtId="0" fontId="20" fillId="36" borderId="10" xfId="0" applyFont="1" applyFill="1" applyBorder="1" applyAlignment="1">
      <alignment horizontal="right" wrapText="1"/>
    </xf>
    <xf numFmtId="3" fontId="20" fillId="36" borderId="10" xfId="0" applyNumberFormat="1" applyFont="1" applyFill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3" fontId="19" fillId="0" borderId="0" xfId="0" applyNumberFormat="1" applyFont="1"/>
    <xf numFmtId="0" fontId="39" fillId="0" borderId="10" xfId="0" applyFont="1" applyBorder="1" applyAlignment="1">
      <alignment horizontal="center" vertical="center" wrapText="1"/>
    </xf>
    <xf numFmtId="167" fontId="40" fillId="0" borderId="10" xfId="0" applyNumberFormat="1" applyFont="1" applyBorder="1" applyAlignment="1">
      <alignment wrapText="1"/>
    </xf>
    <xf numFmtId="0" fontId="44" fillId="0" borderId="10" xfId="0" applyFont="1" applyFill="1" applyBorder="1" applyAlignment="1">
      <alignment vertical="center" wrapText="1"/>
    </xf>
    <xf numFmtId="165" fontId="19" fillId="0" borderId="0" xfId="42" applyNumberFormat="1" applyFont="1" applyAlignment="1">
      <alignment wrapText="1"/>
    </xf>
    <xf numFmtId="0" fontId="41" fillId="33" borderId="10" xfId="0" applyFont="1" applyFill="1" applyBorder="1" applyAlignment="1">
      <alignment horizontal="center" vertical="center" wrapText="1"/>
    </xf>
    <xf numFmtId="165" fontId="41" fillId="0" borderId="10" xfId="42" applyNumberFormat="1" applyFont="1" applyFill="1" applyBorder="1" applyAlignment="1">
      <alignment horizontal="right" vertical="center" wrapText="1"/>
    </xf>
    <xf numFmtId="3" fontId="42" fillId="0" borderId="10" xfId="0" applyNumberFormat="1" applyFont="1" applyBorder="1" applyAlignment="1">
      <alignment vertical="center" wrapText="1"/>
    </xf>
    <xf numFmtId="0" fontId="45" fillId="33" borderId="10" xfId="0" applyFont="1" applyFill="1" applyBorder="1" applyAlignment="1">
      <alignment horizontal="center" wrapText="1"/>
    </xf>
    <xf numFmtId="0" fontId="45" fillId="33" borderId="10" xfId="0" applyFont="1" applyFill="1" applyBorder="1" applyAlignment="1">
      <alignment wrapText="1"/>
    </xf>
    <xf numFmtId="3" fontId="45" fillId="0" borderId="10" xfId="0" applyNumberFormat="1" applyFont="1" applyBorder="1" applyAlignment="1">
      <alignment wrapText="1"/>
    </xf>
    <xf numFmtId="165" fontId="45" fillId="0" borderId="10" xfId="42" applyNumberFormat="1" applyFont="1" applyFill="1" applyBorder="1" applyAlignment="1">
      <alignment horizontal="right" wrapText="1"/>
    </xf>
    <xf numFmtId="3" fontId="46" fillId="0" borderId="10" xfId="0" applyNumberFormat="1" applyFont="1" applyBorder="1" applyAlignment="1">
      <alignment wrapText="1"/>
    </xf>
    <xf numFmtId="0" fontId="47" fillId="0" borderId="10" xfId="0" applyFont="1" applyFill="1" applyBorder="1" applyAlignment="1">
      <alignment vertical="center" wrapText="1"/>
    </xf>
    <xf numFmtId="0" fontId="48" fillId="0" borderId="0" xfId="0" applyFont="1" applyAlignment="1">
      <alignment wrapText="1"/>
    </xf>
    <xf numFmtId="0" fontId="45" fillId="35" borderId="10" xfId="0" applyFont="1" applyFill="1" applyBorder="1" applyAlignment="1">
      <alignment horizontal="center" wrapText="1"/>
    </xf>
    <xf numFmtId="0" fontId="45" fillId="35" borderId="10" xfId="0" applyFont="1" applyFill="1" applyBorder="1" applyAlignment="1">
      <alignment wrapText="1"/>
    </xf>
    <xf numFmtId="3" fontId="45" fillId="35" borderId="10" xfId="0" applyNumberFormat="1" applyFont="1" applyFill="1" applyBorder="1" applyAlignment="1">
      <alignment wrapText="1"/>
    </xf>
    <xf numFmtId="0" fontId="48" fillId="35" borderId="0" xfId="0" applyFont="1" applyFill="1" applyAlignment="1">
      <alignment wrapText="1"/>
    </xf>
    <xf numFmtId="0" fontId="45" fillId="0" borderId="10" xfId="0" applyFont="1" applyFill="1" applyBorder="1" applyAlignment="1">
      <alignment horizontal="center" wrapText="1"/>
    </xf>
    <xf numFmtId="0" fontId="45" fillId="0" borderId="10" xfId="0" applyFont="1" applyFill="1" applyBorder="1" applyAlignment="1">
      <alignment wrapText="1"/>
    </xf>
    <xf numFmtId="3" fontId="45" fillId="0" borderId="10" xfId="0" applyNumberFormat="1" applyFont="1" applyFill="1" applyBorder="1" applyAlignment="1">
      <alignment wrapText="1"/>
    </xf>
    <xf numFmtId="0" fontId="48" fillId="0" borderId="0" xfId="0" applyFont="1" applyFill="1" applyAlignment="1">
      <alignment wrapText="1"/>
    </xf>
    <xf numFmtId="0" fontId="19" fillId="0" borderId="10" xfId="0" applyFont="1" applyBorder="1" applyAlignment="1">
      <alignment wrapText="1"/>
    </xf>
    <xf numFmtId="0" fontId="40" fillId="0" borderId="10" xfId="0" applyFont="1" applyBorder="1" applyAlignment="1">
      <alignment horizontal="center" vertical="center" wrapText="1"/>
    </xf>
    <xf numFmtId="3" fontId="39" fillId="0" borderId="12" xfId="0" applyNumberFormat="1" applyFont="1" applyBorder="1" applyAlignment="1">
      <alignment horizontal="center" wrapText="1"/>
    </xf>
    <xf numFmtId="0" fontId="41" fillId="0" borderId="10" xfId="0" applyFont="1" applyFill="1" applyBorder="1" applyAlignment="1">
      <alignment horizontal="center" wrapText="1"/>
    </xf>
    <xf numFmtId="0" fontId="41" fillId="0" borderId="10" xfId="0" applyFont="1" applyFill="1" applyBorder="1" applyAlignment="1">
      <alignment wrapText="1"/>
    </xf>
    <xf numFmtId="3" fontId="40" fillId="0" borderId="10" xfId="0" applyNumberFormat="1" applyFont="1" applyFill="1" applyBorder="1" applyAlignment="1">
      <alignment wrapText="1"/>
    </xf>
    <xf numFmtId="3" fontId="42" fillId="0" borderId="10" xfId="0" applyNumberFormat="1" applyFont="1" applyFill="1" applyBorder="1" applyAlignment="1">
      <alignment wrapText="1"/>
    </xf>
    <xf numFmtId="167" fontId="40" fillId="0" borderId="10" xfId="0" applyNumberFormat="1" applyFont="1" applyFill="1" applyBorder="1" applyAlignment="1">
      <alignment wrapText="1"/>
    </xf>
    <xf numFmtId="3" fontId="46" fillId="0" borderId="10" xfId="0" applyNumberFormat="1" applyFont="1" applyFill="1" applyBorder="1" applyAlignment="1">
      <alignment wrapText="1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/>
    <xf numFmtId="0" fontId="21" fillId="35" borderId="10" xfId="0" applyFont="1" applyFill="1" applyBorder="1" applyAlignment="1">
      <alignment horizontal="center" wrapText="1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0" fontId="18" fillId="35" borderId="11" xfId="0" applyFont="1" applyFill="1" applyBorder="1" applyAlignment="1">
      <alignment horizontal="center" wrapText="1"/>
    </xf>
    <xf numFmtId="0" fontId="18" fillId="35" borderId="15" xfId="0" applyFont="1" applyFill="1" applyBorder="1" applyAlignment="1">
      <alignment horizontal="center" wrapText="1"/>
    </xf>
    <xf numFmtId="0" fontId="18" fillId="35" borderId="12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84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showGridLines="0" topLeftCell="A172" workbookViewId="0">
      <selection activeCell="E10" sqref="E10"/>
    </sheetView>
  </sheetViews>
  <sheetFormatPr defaultColWidth="56" defaultRowHeight="18.75" x14ac:dyDescent="0.3"/>
  <cols>
    <col min="1" max="1" width="5.85546875" style="1" customWidth="1"/>
    <col min="2" max="2" width="30.5703125" style="1" customWidth="1"/>
    <col min="3" max="3" width="42.28515625" style="1" customWidth="1"/>
    <col min="4" max="4" width="6.140625" style="1" customWidth="1"/>
    <col min="5" max="5" width="14.85546875" style="20" customWidth="1"/>
    <col min="6" max="6" width="10.28515625" style="1" hidden="1" customWidth="1"/>
    <col min="7" max="7" width="13.28515625" style="1" hidden="1" customWidth="1"/>
    <col min="8" max="8" width="18.28515625" style="1" hidden="1" customWidth="1"/>
    <col min="9" max="9" width="26.7109375" style="1" hidden="1" customWidth="1"/>
    <col min="10" max="10" width="19.7109375" style="1" hidden="1" customWidth="1"/>
    <col min="11" max="11" width="15.42578125" style="1" customWidth="1"/>
    <col min="12" max="12" width="19.7109375" style="1" hidden="1" customWidth="1"/>
    <col min="13" max="13" width="22" style="1" hidden="1" customWidth="1"/>
    <col min="14" max="16384" width="56" style="1"/>
  </cols>
  <sheetData>
    <row r="1" spans="1:13" x14ac:dyDescent="0.3">
      <c r="A1" s="157" t="s">
        <v>361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x14ac:dyDescent="0.3">
      <c r="A2" s="157"/>
      <c r="B2" s="158"/>
      <c r="C2" s="158"/>
      <c r="D2" s="158"/>
      <c r="E2" s="158"/>
      <c r="F2" s="158"/>
      <c r="G2" s="158"/>
      <c r="H2" s="158"/>
    </row>
    <row r="3" spans="1:13" s="19" customFormat="1" ht="37.5" x14ac:dyDescent="0.3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10" t="s">
        <v>5</v>
      </c>
      <c r="G3" s="10" t="s">
        <v>6</v>
      </c>
      <c r="H3" s="10" t="s">
        <v>288</v>
      </c>
      <c r="I3" s="21" t="s">
        <v>286</v>
      </c>
      <c r="J3" s="21" t="s">
        <v>287</v>
      </c>
      <c r="K3" s="21" t="s">
        <v>304</v>
      </c>
      <c r="L3" s="21" t="s">
        <v>6</v>
      </c>
      <c r="M3" s="21" t="s">
        <v>7</v>
      </c>
    </row>
    <row r="4" spans="1:13" s="19" customFormat="1" x14ac:dyDescent="0.3">
      <c r="A4" s="27"/>
      <c r="B4" s="27" t="s">
        <v>305</v>
      </c>
      <c r="C4" s="27"/>
      <c r="D4" s="27"/>
      <c r="E4" s="27"/>
      <c r="F4" s="10"/>
      <c r="G4" s="10"/>
      <c r="H4" s="10"/>
      <c r="I4" s="21"/>
      <c r="J4" s="21"/>
      <c r="K4" s="21"/>
      <c r="L4" s="21"/>
      <c r="M4" s="21"/>
    </row>
    <row r="5" spans="1:13" x14ac:dyDescent="0.3">
      <c r="A5" s="3" t="s">
        <v>8</v>
      </c>
      <c r="B5" s="3" t="s">
        <v>9</v>
      </c>
      <c r="C5" s="3" t="s">
        <v>10</v>
      </c>
      <c r="D5" s="4" t="s">
        <v>11</v>
      </c>
      <c r="E5" s="4" t="s">
        <v>300</v>
      </c>
      <c r="F5" s="12">
        <v>10.8</v>
      </c>
      <c r="G5" s="12" t="s">
        <v>12</v>
      </c>
      <c r="H5" s="12">
        <v>162000</v>
      </c>
      <c r="I5" s="13">
        <v>0</v>
      </c>
      <c r="J5" s="13"/>
      <c r="K5" s="13">
        <f>F5-I5</f>
        <v>10.8</v>
      </c>
      <c r="L5" s="13">
        <f>M5/K5</f>
        <v>14999.999999999998</v>
      </c>
      <c r="M5" s="13">
        <f>H5-J5</f>
        <v>162000</v>
      </c>
    </row>
    <row r="6" spans="1:13" x14ac:dyDescent="0.3">
      <c r="A6" s="4">
        <v>2</v>
      </c>
      <c r="B6" s="3" t="s">
        <v>13</v>
      </c>
      <c r="C6" s="3" t="s">
        <v>14</v>
      </c>
      <c r="D6" s="4" t="s">
        <v>11</v>
      </c>
      <c r="E6" s="4" t="s">
        <v>300</v>
      </c>
      <c r="F6" s="12">
        <v>2.2000000000000002</v>
      </c>
      <c r="G6" s="12" t="s">
        <v>15</v>
      </c>
      <c r="H6" s="12">
        <v>22000</v>
      </c>
      <c r="I6" s="13">
        <v>0</v>
      </c>
      <c r="J6" s="13"/>
      <c r="K6" s="13">
        <f t="shared" ref="K6:K69" si="0">F6-I6</f>
        <v>2.2000000000000002</v>
      </c>
      <c r="L6" s="13">
        <f t="shared" ref="L6:L60" si="1">M6/K6</f>
        <v>10000</v>
      </c>
      <c r="M6" s="13">
        <f t="shared" ref="M6:M69" si="2">H6-J6</f>
        <v>22000</v>
      </c>
    </row>
    <row r="7" spans="1:13" x14ac:dyDescent="0.3">
      <c r="A7" s="4">
        <v>3</v>
      </c>
      <c r="B7" s="3" t="s">
        <v>16</v>
      </c>
      <c r="C7" s="3" t="s">
        <v>17</v>
      </c>
      <c r="D7" s="4" t="s">
        <v>18</v>
      </c>
      <c r="E7" s="4" t="s">
        <v>300</v>
      </c>
      <c r="F7" s="12">
        <v>21</v>
      </c>
      <c r="G7" s="12" t="s">
        <v>19</v>
      </c>
      <c r="H7" s="12">
        <v>105000</v>
      </c>
      <c r="I7" s="13"/>
      <c r="J7" s="13"/>
      <c r="K7" s="13">
        <f t="shared" si="0"/>
        <v>21</v>
      </c>
      <c r="L7" s="13">
        <f t="shared" si="1"/>
        <v>5000</v>
      </c>
      <c r="M7" s="13">
        <f t="shared" si="2"/>
        <v>105000</v>
      </c>
    </row>
    <row r="8" spans="1:13" x14ac:dyDescent="0.3">
      <c r="A8" s="4">
        <v>4</v>
      </c>
      <c r="B8" s="3" t="s">
        <v>289</v>
      </c>
      <c r="C8" s="3" t="s">
        <v>20</v>
      </c>
      <c r="D8" s="4" t="s">
        <v>18</v>
      </c>
      <c r="E8" s="4" t="s">
        <v>300</v>
      </c>
      <c r="F8" s="12">
        <v>4</v>
      </c>
      <c r="G8" s="12" t="s">
        <v>21</v>
      </c>
      <c r="H8" s="12">
        <v>12000</v>
      </c>
      <c r="I8" s="13"/>
      <c r="J8" s="13"/>
      <c r="K8" s="13">
        <f t="shared" si="0"/>
        <v>4</v>
      </c>
      <c r="L8" s="13">
        <f t="shared" si="1"/>
        <v>3000</v>
      </c>
      <c r="M8" s="13">
        <f t="shared" si="2"/>
        <v>12000</v>
      </c>
    </row>
    <row r="9" spans="1:13" ht="37.5" x14ac:dyDescent="0.3">
      <c r="A9" s="4">
        <v>5</v>
      </c>
      <c r="B9" s="3" t="s">
        <v>23</v>
      </c>
      <c r="C9" s="3" t="s">
        <v>24</v>
      </c>
      <c r="D9" s="4" t="s">
        <v>22</v>
      </c>
      <c r="E9" s="4" t="s">
        <v>301</v>
      </c>
      <c r="F9" s="12">
        <v>46</v>
      </c>
      <c r="G9" s="12" t="s">
        <v>25</v>
      </c>
      <c r="H9" s="12">
        <v>2538519</v>
      </c>
      <c r="I9" s="2">
        <v>16</v>
      </c>
      <c r="J9" s="2">
        <v>883104</v>
      </c>
      <c r="K9" s="13">
        <f t="shared" si="0"/>
        <v>30</v>
      </c>
      <c r="L9" s="13">
        <f t="shared" si="1"/>
        <v>55180.5</v>
      </c>
      <c r="M9" s="13">
        <f t="shared" si="2"/>
        <v>1655415</v>
      </c>
    </row>
    <row r="10" spans="1:13" ht="37.5" x14ac:dyDescent="0.3">
      <c r="A10" s="4">
        <v>6</v>
      </c>
      <c r="B10" s="3" t="s">
        <v>26</v>
      </c>
      <c r="C10" s="3" t="s">
        <v>27</v>
      </c>
      <c r="D10" s="4" t="s">
        <v>22</v>
      </c>
      <c r="E10" s="4" t="s">
        <v>301</v>
      </c>
      <c r="F10" s="12">
        <v>102</v>
      </c>
      <c r="G10" s="12" t="s">
        <v>28</v>
      </c>
      <c r="H10" s="12">
        <f>10124350+100268</f>
        <v>10224618</v>
      </c>
      <c r="I10" s="5">
        <v>23</v>
      </c>
      <c r="J10" s="2">
        <v>2305796</v>
      </c>
      <c r="K10" s="13">
        <f t="shared" si="0"/>
        <v>79</v>
      </c>
      <c r="L10" s="13">
        <f t="shared" si="1"/>
        <v>100238.25316455697</v>
      </c>
      <c r="M10" s="13">
        <f t="shared" si="2"/>
        <v>7918822</v>
      </c>
    </row>
    <row r="11" spans="1:13" s="7" customFormat="1" ht="37.5" x14ac:dyDescent="0.3">
      <c r="A11" s="14">
        <v>7</v>
      </c>
      <c r="B11" s="15" t="s">
        <v>29</v>
      </c>
      <c r="C11" s="15" t="s">
        <v>30</v>
      </c>
      <c r="D11" s="14" t="s">
        <v>22</v>
      </c>
      <c r="E11" s="4" t="s">
        <v>301</v>
      </c>
      <c r="F11" s="16">
        <f>54+70</f>
        <v>124</v>
      </c>
      <c r="G11" s="16" t="s">
        <v>31</v>
      </c>
      <c r="H11" s="16">
        <v>8086943</v>
      </c>
      <c r="I11" s="17"/>
      <c r="J11" s="17"/>
      <c r="K11" s="17">
        <f t="shared" si="0"/>
        <v>124</v>
      </c>
      <c r="L11" s="17">
        <f t="shared" si="1"/>
        <v>65217.282258064515</v>
      </c>
      <c r="M11" s="17">
        <f t="shared" si="2"/>
        <v>8086943</v>
      </c>
    </row>
    <row r="12" spans="1:13" s="7" customFormat="1" ht="37.5" x14ac:dyDescent="0.3">
      <c r="A12" s="14">
        <v>8</v>
      </c>
      <c r="B12" s="15" t="s">
        <v>32</v>
      </c>
      <c r="C12" s="15" t="s">
        <v>30</v>
      </c>
      <c r="D12" s="14" t="s">
        <v>22</v>
      </c>
      <c r="E12" s="4" t="s">
        <v>301</v>
      </c>
      <c r="F12" s="16">
        <v>70</v>
      </c>
      <c r="G12" s="16" t="s">
        <v>33</v>
      </c>
      <c r="H12" s="16">
        <v>10500000</v>
      </c>
      <c r="I12" s="8">
        <v>61</v>
      </c>
      <c r="J12" s="8">
        <v>9134689</v>
      </c>
      <c r="K12" s="17">
        <f t="shared" si="0"/>
        <v>9</v>
      </c>
      <c r="L12" s="17">
        <f t="shared" si="1"/>
        <v>151701.22222222222</v>
      </c>
      <c r="M12" s="17">
        <f t="shared" si="2"/>
        <v>1365311</v>
      </c>
    </row>
    <row r="13" spans="1:13" ht="37.5" x14ac:dyDescent="0.3">
      <c r="A13" s="4">
        <v>9</v>
      </c>
      <c r="B13" s="3" t="s">
        <v>34</v>
      </c>
      <c r="C13" s="3" t="s">
        <v>35</v>
      </c>
      <c r="D13" s="4" t="s">
        <v>22</v>
      </c>
      <c r="E13" s="4" t="s">
        <v>301</v>
      </c>
      <c r="F13" s="12">
        <v>17</v>
      </c>
      <c r="G13" s="12" t="s">
        <v>36</v>
      </c>
      <c r="H13" s="12">
        <v>3400000</v>
      </c>
      <c r="I13" s="2">
        <v>2</v>
      </c>
      <c r="J13" s="2">
        <v>400000</v>
      </c>
      <c r="K13" s="13">
        <f t="shared" si="0"/>
        <v>15</v>
      </c>
      <c r="L13" s="13">
        <f t="shared" si="1"/>
        <v>200000</v>
      </c>
      <c r="M13" s="13">
        <f t="shared" si="2"/>
        <v>3000000</v>
      </c>
    </row>
    <row r="14" spans="1:13" ht="37.5" x14ac:dyDescent="0.3">
      <c r="A14" s="4">
        <v>10</v>
      </c>
      <c r="B14" s="3" t="s">
        <v>37</v>
      </c>
      <c r="C14" s="3" t="s">
        <v>38</v>
      </c>
      <c r="D14" s="4" t="s">
        <v>22</v>
      </c>
      <c r="E14" s="4" t="s">
        <v>300</v>
      </c>
      <c r="F14" s="12">
        <v>2</v>
      </c>
      <c r="G14" s="12" t="s">
        <v>39</v>
      </c>
      <c r="H14" s="12">
        <v>310000</v>
      </c>
      <c r="I14" s="13"/>
      <c r="J14" s="13"/>
      <c r="K14" s="13">
        <f t="shared" si="0"/>
        <v>2</v>
      </c>
      <c r="L14" s="13">
        <f t="shared" si="1"/>
        <v>155000</v>
      </c>
      <c r="M14" s="13">
        <f t="shared" si="2"/>
        <v>310000</v>
      </c>
    </row>
    <row r="15" spans="1:13" x14ac:dyDescent="0.3">
      <c r="A15" s="4">
        <v>11</v>
      </c>
      <c r="B15" s="3" t="s">
        <v>40</v>
      </c>
      <c r="C15" s="3" t="s">
        <v>41</v>
      </c>
      <c r="D15" s="4" t="s">
        <v>22</v>
      </c>
      <c r="E15" s="4" t="s">
        <v>300</v>
      </c>
      <c r="F15" s="12">
        <v>17</v>
      </c>
      <c r="G15" s="12" t="s">
        <v>42</v>
      </c>
      <c r="H15" s="12">
        <v>510000</v>
      </c>
      <c r="I15" s="2">
        <v>1</v>
      </c>
      <c r="J15" s="2">
        <v>30000</v>
      </c>
      <c r="K15" s="13">
        <f t="shared" si="0"/>
        <v>16</v>
      </c>
      <c r="L15" s="13">
        <f t="shared" si="1"/>
        <v>30000</v>
      </c>
      <c r="M15" s="13">
        <f t="shared" si="2"/>
        <v>480000</v>
      </c>
    </row>
    <row r="16" spans="1:13" x14ac:dyDescent="0.3">
      <c r="A16" s="4">
        <v>12</v>
      </c>
      <c r="B16" s="3" t="s">
        <v>43</v>
      </c>
      <c r="C16" s="3" t="s">
        <v>44</v>
      </c>
      <c r="D16" s="4" t="s">
        <v>22</v>
      </c>
      <c r="E16" s="4" t="s">
        <v>300</v>
      </c>
      <c r="F16" s="12">
        <v>25</v>
      </c>
      <c r="G16" s="12" t="s">
        <v>45</v>
      </c>
      <c r="H16" s="12">
        <v>1500000</v>
      </c>
      <c r="I16" s="6">
        <v>2</v>
      </c>
      <c r="J16" s="2">
        <v>120000</v>
      </c>
      <c r="K16" s="13">
        <f t="shared" si="0"/>
        <v>23</v>
      </c>
      <c r="L16" s="13">
        <f t="shared" si="1"/>
        <v>60000</v>
      </c>
      <c r="M16" s="13">
        <f t="shared" si="2"/>
        <v>1380000</v>
      </c>
    </row>
    <row r="17" spans="1:13" x14ac:dyDescent="0.3">
      <c r="A17" s="4">
        <v>13</v>
      </c>
      <c r="B17" s="3" t="s">
        <v>46</v>
      </c>
      <c r="C17" s="3" t="s">
        <v>47</v>
      </c>
      <c r="D17" s="4" t="s">
        <v>22</v>
      </c>
      <c r="E17" s="4" t="s">
        <v>300</v>
      </c>
      <c r="F17" s="12">
        <v>118</v>
      </c>
      <c r="G17" s="12" t="s">
        <v>48</v>
      </c>
      <c r="H17" s="12">
        <v>10152866</v>
      </c>
      <c r="I17" s="2">
        <v>13</v>
      </c>
      <c r="J17" s="2">
        <v>1123811</v>
      </c>
      <c r="K17" s="13">
        <f t="shared" si="0"/>
        <v>105</v>
      </c>
      <c r="L17" s="13">
        <f t="shared" si="1"/>
        <v>85991</v>
      </c>
      <c r="M17" s="13">
        <f t="shared" si="2"/>
        <v>9029055</v>
      </c>
    </row>
    <row r="18" spans="1:13" x14ac:dyDescent="0.3">
      <c r="A18" s="4">
        <v>14</v>
      </c>
      <c r="B18" s="3" t="s">
        <v>50</v>
      </c>
      <c r="C18" s="3" t="s">
        <v>49</v>
      </c>
      <c r="D18" s="4" t="s">
        <v>22</v>
      </c>
      <c r="E18" s="4" t="s">
        <v>300</v>
      </c>
      <c r="F18" s="12">
        <v>4</v>
      </c>
      <c r="G18" s="12" t="s">
        <v>51</v>
      </c>
      <c r="H18" s="12">
        <v>370286</v>
      </c>
      <c r="I18" s="13"/>
      <c r="J18" s="13"/>
      <c r="K18" s="13">
        <f t="shared" si="0"/>
        <v>4</v>
      </c>
      <c r="L18" s="13">
        <f t="shared" si="1"/>
        <v>92571.5</v>
      </c>
      <c r="M18" s="13">
        <f t="shared" si="2"/>
        <v>370286</v>
      </c>
    </row>
    <row r="19" spans="1:13" ht="37.5" x14ac:dyDescent="0.3">
      <c r="A19" s="4">
        <v>15</v>
      </c>
      <c r="B19" s="3" t="s">
        <v>52</v>
      </c>
      <c r="C19" s="3" t="s">
        <v>53</v>
      </c>
      <c r="D19" s="4" t="s">
        <v>22</v>
      </c>
      <c r="E19" s="4" t="s">
        <v>300</v>
      </c>
      <c r="F19" s="12">
        <v>4</v>
      </c>
      <c r="G19" s="12" t="s">
        <v>54</v>
      </c>
      <c r="H19" s="12">
        <v>525714</v>
      </c>
      <c r="I19" s="13"/>
      <c r="J19" s="13"/>
      <c r="K19" s="13">
        <f t="shared" si="0"/>
        <v>4</v>
      </c>
      <c r="L19" s="13">
        <f t="shared" si="1"/>
        <v>131428.5</v>
      </c>
      <c r="M19" s="13">
        <f t="shared" si="2"/>
        <v>525714</v>
      </c>
    </row>
    <row r="20" spans="1:13" x14ac:dyDescent="0.3">
      <c r="A20" s="4">
        <v>16</v>
      </c>
      <c r="B20" s="3" t="s">
        <v>55</v>
      </c>
      <c r="C20" s="3" t="s">
        <v>56</v>
      </c>
      <c r="D20" s="4" t="s">
        <v>22</v>
      </c>
      <c r="E20" s="4" t="s">
        <v>300</v>
      </c>
      <c r="F20" s="12">
        <v>17</v>
      </c>
      <c r="G20" s="12" t="s">
        <v>57</v>
      </c>
      <c r="H20" s="12">
        <v>113339</v>
      </c>
      <c r="I20" s="2">
        <v>1</v>
      </c>
      <c r="J20" s="2">
        <v>6667</v>
      </c>
      <c r="K20" s="13">
        <f t="shared" si="0"/>
        <v>16</v>
      </c>
      <c r="L20" s="13">
        <f t="shared" si="1"/>
        <v>6667</v>
      </c>
      <c r="M20" s="13">
        <f t="shared" si="2"/>
        <v>106672</v>
      </c>
    </row>
    <row r="21" spans="1:13" x14ac:dyDescent="0.3">
      <c r="A21" s="4">
        <v>17</v>
      </c>
      <c r="B21" s="3" t="s">
        <v>58</v>
      </c>
      <c r="C21" s="3" t="s">
        <v>59</v>
      </c>
      <c r="D21" s="4" t="s">
        <v>22</v>
      </c>
      <c r="E21" s="4" t="s">
        <v>300</v>
      </c>
      <c r="F21" s="12">
        <v>25</v>
      </c>
      <c r="G21" s="12" t="s">
        <v>60</v>
      </c>
      <c r="H21" s="12">
        <v>330550</v>
      </c>
      <c r="I21" s="2">
        <v>1</v>
      </c>
      <c r="J21" s="2">
        <v>6667</v>
      </c>
      <c r="K21" s="13">
        <f t="shared" si="0"/>
        <v>24</v>
      </c>
      <c r="L21" s="13">
        <f t="shared" si="1"/>
        <v>13495.125</v>
      </c>
      <c r="M21" s="13">
        <f t="shared" si="2"/>
        <v>323883</v>
      </c>
    </row>
    <row r="22" spans="1:13" x14ac:dyDescent="0.3">
      <c r="A22" s="4">
        <v>18</v>
      </c>
      <c r="B22" s="3" t="s">
        <v>61</v>
      </c>
      <c r="C22" s="3" t="s">
        <v>62</v>
      </c>
      <c r="D22" s="4" t="s">
        <v>22</v>
      </c>
      <c r="E22" s="4" t="s">
        <v>300</v>
      </c>
      <c r="F22" s="12">
        <v>194</v>
      </c>
      <c r="G22" s="12" t="s">
        <v>63</v>
      </c>
      <c r="H22" s="12">
        <v>1343612</v>
      </c>
      <c r="I22" s="2">
        <v>10</v>
      </c>
      <c r="J22" s="2">
        <v>67930</v>
      </c>
      <c r="K22" s="13">
        <f t="shared" si="0"/>
        <v>184</v>
      </c>
      <c r="L22" s="13">
        <f t="shared" si="1"/>
        <v>6933.054347826087</v>
      </c>
      <c r="M22" s="13">
        <f t="shared" si="2"/>
        <v>1275682</v>
      </c>
    </row>
    <row r="23" spans="1:13" x14ac:dyDescent="0.3">
      <c r="A23" s="4">
        <v>19</v>
      </c>
      <c r="B23" s="3" t="s">
        <v>64</v>
      </c>
      <c r="C23" s="3" t="s">
        <v>65</v>
      </c>
      <c r="D23" s="4" t="s">
        <v>22</v>
      </c>
      <c r="E23" s="4" t="s">
        <v>300</v>
      </c>
      <c r="F23" s="12">
        <v>94</v>
      </c>
      <c r="G23" s="12" t="s">
        <v>66</v>
      </c>
      <c r="H23" s="12">
        <v>651950</v>
      </c>
      <c r="I23" s="2">
        <v>78</v>
      </c>
      <c r="J23" s="2">
        <v>541008</v>
      </c>
      <c r="K23" s="13">
        <f t="shared" si="0"/>
        <v>16</v>
      </c>
      <c r="L23" s="13">
        <f t="shared" si="1"/>
        <v>6933.875</v>
      </c>
      <c r="M23" s="13">
        <f t="shared" si="2"/>
        <v>110942</v>
      </c>
    </row>
    <row r="24" spans="1:13" x14ac:dyDescent="0.3">
      <c r="A24" s="4">
        <v>20</v>
      </c>
      <c r="B24" s="3" t="s">
        <v>290</v>
      </c>
      <c r="C24" s="3" t="s">
        <v>68</v>
      </c>
      <c r="D24" s="4" t="s">
        <v>22</v>
      </c>
      <c r="E24" s="4" t="s">
        <v>300</v>
      </c>
      <c r="F24" s="12">
        <v>2</v>
      </c>
      <c r="G24" s="12" t="s">
        <v>69</v>
      </c>
      <c r="H24" s="12">
        <v>100000</v>
      </c>
      <c r="I24" s="13"/>
      <c r="J24" s="13"/>
      <c r="K24" s="13">
        <f t="shared" si="0"/>
        <v>2</v>
      </c>
      <c r="L24" s="13">
        <f t="shared" si="1"/>
        <v>50000</v>
      </c>
      <c r="M24" s="13">
        <f t="shared" si="2"/>
        <v>100000</v>
      </c>
    </row>
    <row r="25" spans="1:13" x14ac:dyDescent="0.3">
      <c r="A25" s="4">
        <v>21</v>
      </c>
      <c r="B25" s="3" t="s">
        <v>70</v>
      </c>
      <c r="C25" s="3" t="s">
        <v>71</v>
      </c>
      <c r="D25" s="4" t="s">
        <v>22</v>
      </c>
      <c r="E25" s="4" t="s">
        <v>300</v>
      </c>
      <c r="F25" s="12">
        <v>4</v>
      </c>
      <c r="G25" s="12" t="s">
        <v>19</v>
      </c>
      <c r="H25" s="12">
        <v>20000</v>
      </c>
      <c r="I25" s="13"/>
      <c r="J25" s="13"/>
      <c r="K25" s="13">
        <f t="shared" si="0"/>
        <v>4</v>
      </c>
      <c r="L25" s="13">
        <f t="shared" si="1"/>
        <v>5000</v>
      </c>
      <c r="M25" s="13">
        <f t="shared" si="2"/>
        <v>20000</v>
      </c>
    </row>
    <row r="26" spans="1:13" x14ac:dyDescent="0.3">
      <c r="A26" s="4">
        <v>22</v>
      </c>
      <c r="B26" s="3" t="s">
        <v>72</v>
      </c>
      <c r="C26" s="3" t="s">
        <v>73</v>
      </c>
      <c r="D26" s="4" t="s">
        <v>22</v>
      </c>
      <c r="E26" s="4" t="s">
        <v>302</v>
      </c>
      <c r="F26" s="12">
        <f>420+36</f>
        <v>456</v>
      </c>
      <c r="G26" s="12" t="s">
        <v>74</v>
      </c>
      <c r="H26" s="12">
        <f>2098270+179964</f>
        <v>2278234</v>
      </c>
      <c r="I26" s="2">
        <v>164</v>
      </c>
      <c r="J26" s="2">
        <v>818852</v>
      </c>
      <c r="K26" s="13">
        <f t="shared" si="0"/>
        <v>292</v>
      </c>
      <c r="L26" s="13">
        <f t="shared" si="1"/>
        <v>4997.8835616438355</v>
      </c>
      <c r="M26" s="13">
        <f t="shared" si="2"/>
        <v>1459382</v>
      </c>
    </row>
    <row r="27" spans="1:13" x14ac:dyDescent="0.3">
      <c r="A27" s="4">
        <v>23</v>
      </c>
      <c r="B27" s="3" t="s">
        <v>75</v>
      </c>
      <c r="C27" s="3" t="s">
        <v>76</v>
      </c>
      <c r="D27" s="4" t="s">
        <v>22</v>
      </c>
      <c r="E27" s="4" t="s">
        <v>302</v>
      </c>
      <c r="F27" s="12">
        <v>12</v>
      </c>
      <c r="G27" s="12">
        <v>500</v>
      </c>
      <c r="H27" s="12">
        <v>6000</v>
      </c>
      <c r="I27" s="13"/>
      <c r="J27" s="13"/>
      <c r="K27" s="13">
        <f t="shared" si="0"/>
        <v>12</v>
      </c>
      <c r="L27" s="13">
        <f t="shared" si="1"/>
        <v>500</v>
      </c>
      <c r="M27" s="13">
        <f t="shared" si="2"/>
        <v>6000</v>
      </c>
    </row>
    <row r="28" spans="1:13" x14ac:dyDescent="0.3">
      <c r="A28" s="4">
        <v>24</v>
      </c>
      <c r="B28" s="3" t="s">
        <v>77</v>
      </c>
      <c r="C28" s="3" t="s">
        <v>78</v>
      </c>
      <c r="D28" s="4" t="s">
        <v>22</v>
      </c>
      <c r="E28" s="4" t="s">
        <v>302</v>
      </c>
      <c r="F28" s="12">
        <v>371</v>
      </c>
      <c r="G28" s="12" t="s">
        <v>79</v>
      </c>
      <c r="H28" s="12">
        <v>371000</v>
      </c>
      <c r="I28" s="2">
        <v>180</v>
      </c>
      <c r="J28" s="2">
        <v>180000</v>
      </c>
      <c r="K28" s="13">
        <f t="shared" si="0"/>
        <v>191</v>
      </c>
      <c r="L28" s="13">
        <f t="shared" si="1"/>
        <v>1000</v>
      </c>
      <c r="M28" s="13">
        <f t="shared" si="2"/>
        <v>191000</v>
      </c>
    </row>
    <row r="29" spans="1:13" x14ac:dyDescent="0.3">
      <c r="A29" s="4">
        <v>25</v>
      </c>
      <c r="B29" s="3" t="s">
        <v>80</v>
      </c>
      <c r="C29" s="3" t="s">
        <v>81</v>
      </c>
      <c r="D29" s="4" t="s">
        <v>22</v>
      </c>
      <c r="E29" s="4" t="s">
        <v>300</v>
      </c>
      <c r="F29" s="12">
        <v>707</v>
      </c>
      <c r="G29" s="12" t="s">
        <v>82</v>
      </c>
      <c r="H29" s="12">
        <v>1414000</v>
      </c>
      <c r="I29" s="2">
        <v>7</v>
      </c>
      <c r="J29" s="2">
        <v>14000</v>
      </c>
      <c r="K29" s="13">
        <f t="shared" si="0"/>
        <v>700</v>
      </c>
      <c r="L29" s="13">
        <f t="shared" si="1"/>
        <v>2000</v>
      </c>
      <c r="M29" s="13">
        <f t="shared" si="2"/>
        <v>1400000</v>
      </c>
    </row>
    <row r="30" spans="1:13" x14ac:dyDescent="0.3">
      <c r="A30" s="4">
        <v>26</v>
      </c>
      <c r="B30" s="3" t="s">
        <v>80</v>
      </c>
      <c r="C30" s="3" t="s">
        <v>81</v>
      </c>
      <c r="D30" s="4" t="s">
        <v>22</v>
      </c>
      <c r="E30" s="4" t="s">
        <v>300</v>
      </c>
      <c r="F30" s="12">
        <v>7</v>
      </c>
      <c r="G30" s="12" t="s">
        <v>82</v>
      </c>
      <c r="H30" s="12">
        <v>14000</v>
      </c>
      <c r="I30" s="13"/>
      <c r="J30" s="13"/>
      <c r="K30" s="13">
        <f t="shared" si="0"/>
        <v>7</v>
      </c>
      <c r="L30" s="13">
        <f t="shared" si="1"/>
        <v>2000</v>
      </c>
      <c r="M30" s="13">
        <f t="shared" si="2"/>
        <v>14000</v>
      </c>
    </row>
    <row r="31" spans="1:13" x14ac:dyDescent="0.3">
      <c r="A31" s="4">
        <v>27</v>
      </c>
      <c r="B31" s="3" t="s">
        <v>83</v>
      </c>
      <c r="C31" s="3" t="s">
        <v>84</v>
      </c>
      <c r="D31" s="4" t="s">
        <v>22</v>
      </c>
      <c r="E31" s="4" t="s">
        <v>300</v>
      </c>
      <c r="F31" s="12">
        <v>23</v>
      </c>
      <c r="G31" s="12" t="s">
        <v>82</v>
      </c>
      <c r="H31" s="12">
        <v>46000</v>
      </c>
      <c r="I31" s="2">
        <v>6</v>
      </c>
      <c r="J31" s="2">
        <v>12000</v>
      </c>
      <c r="K31" s="13">
        <f t="shared" si="0"/>
        <v>17</v>
      </c>
      <c r="L31" s="13">
        <f t="shared" si="1"/>
        <v>2000</v>
      </c>
      <c r="M31" s="13">
        <f t="shared" si="2"/>
        <v>34000</v>
      </c>
    </row>
    <row r="32" spans="1:13" x14ac:dyDescent="0.3">
      <c r="A32" s="4">
        <v>28</v>
      </c>
      <c r="B32" s="3" t="s">
        <v>85</v>
      </c>
      <c r="C32" s="3" t="s">
        <v>86</v>
      </c>
      <c r="D32" s="4" t="s">
        <v>22</v>
      </c>
      <c r="E32" s="4" t="s">
        <v>300</v>
      </c>
      <c r="F32" s="12">
        <v>26</v>
      </c>
      <c r="G32" s="12" t="s">
        <v>87</v>
      </c>
      <c r="H32" s="12">
        <v>54340</v>
      </c>
      <c r="I32" s="2">
        <v>6</v>
      </c>
      <c r="J32" s="2">
        <v>12000</v>
      </c>
      <c r="K32" s="13">
        <f t="shared" si="0"/>
        <v>20</v>
      </c>
      <c r="L32" s="13">
        <f t="shared" si="1"/>
        <v>2117</v>
      </c>
      <c r="M32" s="13">
        <f t="shared" si="2"/>
        <v>42340</v>
      </c>
    </row>
    <row r="33" spans="1:13" x14ac:dyDescent="0.3">
      <c r="A33" s="4">
        <v>29</v>
      </c>
      <c r="B33" s="3" t="s">
        <v>88</v>
      </c>
      <c r="C33" s="3" t="s">
        <v>89</v>
      </c>
      <c r="D33" s="4" t="s">
        <v>22</v>
      </c>
      <c r="E33" s="4" t="s">
        <v>300</v>
      </c>
      <c r="F33" s="12">
        <v>1643</v>
      </c>
      <c r="G33" s="12" t="s">
        <v>90</v>
      </c>
      <c r="H33" s="12">
        <v>3285841</v>
      </c>
      <c r="I33" s="2">
        <v>94</v>
      </c>
      <c r="J33" s="2">
        <v>187906</v>
      </c>
      <c r="K33" s="13">
        <f t="shared" si="0"/>
        <v>1549</v>
      </c>
      <c r="L33" s="13">
        <f t="shared" si="1"/>
        <v>1999.958037443512</v>
      </c>
      <c r="M33" s="13">
        <f t="shared" si="2"/>
        <v>3097935</v>
      </c>
    </row>
    <row r="34" spans="1:13" x14ac:dyDescent="0.3">
      <c r="A34" s="4">
        <v>30</v>
      </c>
      <c r="B34" s="3" t="s">
        <v>91</v>
      </c>
      <c r="C34" s="3" t="s">
        <v>92</v>
      </c>
      <c r="D34" s="4" t="s">
        <v>22</v>
      </c>
      <c r="E34" s="4" t="s">
        <v>300</v>
      </c>
      <c r="F34" s="12">
        <v>62</v>
      </c>
      <c r="G34" s="12" t="s">
        <v>19</v>
      </c>
      <c r="H34" s="12">
        <v>310000</v>
      </c>
      <c r="I34" s="2">
        <v>37</v>
      </c>
      <c r="J34" s="2">
        <v>185000</v>
      </c>
      <c r="K34" s="13">
        <f t="shared" si="0"/>
        <v>25</v>
      </c>
      <c r="L34" s="13">
        <f t="shared" si="1"/>
        <v>5000</v>
      </c>
      <c r="M34" s="13">
        <f t="shared" si="2"/>
        <v>125000</v>
      </c>
    </row>
    <row r="35" spans="1:13" x14ac:dyDescent="0.3">
      <c r="A35" s="4">
        <v>31</v>
      </c>
      <c r="B35" s="3" t="s">
        <v>93</v>
      </c>
      <c r="C35" s="3" t="s">
        <v>94</v>
      </c>
      <c r="D35" s="4" t="s">
        <v>22</v>
      </c>
      <c r="E35" s="4" t="s">
        <v>300</v>
      </c>
      <c r="F35" s="12">
        <v>204</v>
      </c>
      <c r="G35" s="12" t="s">
        <v>19</v>
      </c>
      <c r="H35" s="12">
        <v>1020000</v>
      </c>
      <c r="I35" s="2">
        <v>74</v>
      </c>
      <c r="J35" s="2">
        <v>370000</v>
      </c>
      <c r="K35" s="13">
        <f t="shared" si="0"/>
        <v>130</v>
      </c>
      <c r="L35" s="13">
        <f t="shared" si="1"/>
        <v>5000</v>
      </c>
      <c r="M35" s="13">
        <f t="shared" si="2"/>
        <v>650000</v>
      </c>
    </row>
    <row r="36" spans="1:13" x14ac:dyDescent="0.3">
      <c r="A36" s="4">
        <v>32</v>
      </c>
      <c r="B36" s="3" t="s">
        <v>95</v>
      </c>
      <c r="C36" s="3" t="s">
        <v>96</v>
      </c>
      <c r="D36" s="4" t="s">
        <v>22</v>
      </c>
      <c r="E36" s="4" t="s">
        <v>300</v>
      </c>
      <c r="F36" s="12">
        <v>82</v>
      </c>
      <c r="G36" s="12">
        <v>500</v>
      </c>
      <c r="H36" s="12">
        <v>41000</v>
      </c>
      <c r="I36" s="2">
        <v>50</v>
      </c>
      <c r="J36" s="2">
        <v>25000</v>
      </c>
      <c r="K36" s="13">
        <f t="shared" si="0"/>
        <v>32</v>
      </c>
      <c r="L36" s="13">
        <f t="shared" si="1"/>
        <v>500</v>
      </c>
      <c r="M36" s="13">
        <f t="shared" si="2"/>
        <v>16000</v>
      </c>
    </row>
    <row r="37" spans="1:13" x14ac:dyDescent="0.3">
      <c r="A37" s="4">
        <f>A36+1</f>
        <v>33</v>
      </c>
      <c r="B37" s="3" t="s">
        <v>97</v>
      </c>
      <c r="C37" s="3" t="s">
        <v>98</v>
      </c>
      <c r="D37" s="4" t="s">
        <v>22</v>
      </c>
      <c r="E37" s="4" t="s">
        <v>300</v>
      </c>
      <c r="F37" s="12">
        <v>35</v>
      </c>
      <c r="G37" s="12">
        <v>500</v>
      </c>
      <c r="H37" s="12">
        <v>17500</v>
      </c>
      <c r="I37" s="2">
        <v>8</v>
      </c>
      <c r="J37" s="2">
        <v>4000</v>
      </c>
      <c r="K37" s="13">
        <f t="shared" si="0"/>
        <v>27</v>
      </c>
      <c r="L37" s="13">
        <f t="shared" si="1"/>
        <v>500</v>
      </c>
      <c r="M37" s="13">
        <f t="shared" si="2"/>
        <v>13500</v>
      </c>
    </row>
    <row r="38" spans="1:13" x14ac:dyDescent="0.3">
      <c r="A38" s="4">
        <f t="shared" ref="A38:A101" si="3">A37+1</f>
        <v>34</v>
      </c>
      <c r="B38" s="3" t="s">
        <v>99</v>
      </c>
      <c r="C38" s="3" t="s">
        <v>100</v>
      </c>
      <c r="D38" s="4" t="s">
        <v>22</v>
      </c>
      <c r="E38" s="4" t="s">
        <v>300</v>
      </c>
      <c r="F38" s="12">
        <v>5637</v>
      </c>
      <c r="G38" s="12">
        <v>487.07</v>
      </c>
      <c r="H38" s="12">
        <v>2745588</v>
      </c>
      <c r="I38" s="2">
        <v>807</v>
      </c>
      <c r="J38" s="2">
        <v>393009</v>
      </c>
      <c r="K38" s="13">
        <f t="shared" si="0"/>
        <v>4830</v>
      </c>
      <c r="L38" s="13">
        <f t="shared" si="1"/>
        <v>487.07639751552796</v>
      </c>
      <c r="M38" s="13">
        <f t="shared" si="2"/>
        <v>2352579</v>
      </c>
    </row>
    <row r="39" spans="1:13" x14ac:dyDescent="0.3">
      <c r="A39" s="4">
        <f t="shared" si="3"/>
        <v>35</v>
      </c>
      <c r="B39" s="3" t="s">
        <v>101</v>
      </c>
      <c r="C39" s="3" t="s">
        <v>102</v>
      </c>
      <c r="D39" s="4" t="s">
        <v>22</v>
      </c>
      <c r="E39" s="4" t="s">
        <v>300</v>
      </c>
      <c r="F39" s="12">
        <v>110</v>
      </c>
      <c r="G39" s="12" t="s">
        <v>19</v>
      </c>
      <c r="H39" s="12">
        <v>550000</v>
      </c>
      <c r="I39" s="2">
        <v>104</v>
      </c>
      <c r="J39" s="2">
        <v>520000</v>
      </c>
      <c r="K39" s="13">
        <f t="shared" si="0"/>
        <v>6</v>
      </c>
      <c r="L39" s="13">
        <f t="shared" si="1"/>
        <v>5000</v>
      </c>
      <c r="M39" s="13">
        <f t="shared" si="2"/>
        <v>30000</v>
      </c>
    </row>
    <row r="40" spans="1:13" ht="37.5" x14ac:dyDescent="0.3">
      <c r="A40" s="4">
        <f t="shared" si="3"/>
        <v>36</v>
      </c>
      <c r="B40" s="3" t="s">
        <v>103</v>
      </c>
      <c r="C40" s="3" t="s">
        <v>104</v>
      </c>
      <c r="D40" s="4" t="s">
        <v>22</v>
      </c>
      <c r="E40" s="4" t="s">
        <v>302</v>
      </c>
      <c r="F40" s="12">
        <f>219+54</f>
        <v>273</v>
      </c>
      <c r="G40" s="12" t="s">
        <v>105</v>
      </c>
      <c r="H40" s="12">
        <f>467038+177882</f>
        <v>644920</v>
      </c>
      <c r="I40" s="2">
        <v>54</v>
      </c>
      <c r="J40" s="2">
        <v>177876</v>
      </c>
      <c r="K40" s="13">
        <f t="shared" si="0"/>
        <v>219</v>
      </c>
      <c r="L40" s="13">
        <f t="shared" si="1"/>
        <v>2132.6210045662101</v>
      </c>
      <c r="M40" s="13">
        <f t="shared" si="2"/>
        <v>467044</v>
      </c>
    </row>
    <row r="41" spans="1:13" ht="37.5" x14ac:dyDescent="0.3">
      <c r="A41" s="4">
        <f t="shared" si="3"/>
        <v>37</v>
      </c>
      <c r="B41" s="3" t="s">
        <v>106</v>
      </c>
      <c r="C41" s="3" t="s">
        <v>107</v>
      </c>
      <c r="D41" s="4" t="s">
        <v>22</v>
      </c>
      <c r="E41" s="4" t="s">
        <v>302</v>
      </c>
      <c r="F41" s="12">
        <v>24</v>
      </c>
      <c r="G41" s="12" t="s">
        <v>108</v>
      </c>
      <c r="H41" s="12">
        <v>47040</v>
      </c>
      <c r="I41" s="13"/>
      <c r="J41" s="13"/>
      <c r="K41" s="13">
        <f t="shared" si="0"/>
        <v>24</v>
      </c>
      <c r="L41" s="13">
        <f t="shared" si="1"/>
        <v>1960</v>
      </c>
      <c r="M41" s="13">
        <f t="shared" si="2"/>
        <v>47040</v>
      </c>
    </row>
    <row r="42" spans="1:13" ht="37.5" x14ac:dyDescent="0.3">
      <c r="A42" s="4">
        <f t="shared" si="3"/>
        <v>38</v>
      </c>
      <c r="B42" s="3" t="s">
        <v>109</v>
      </c>
      <c r="C42" s="3" t="s">
        <v>110</v>
      </c>
      <c r="D42" s="4" t="s">
        <v>22</v>
      </c>
      <c r="E42" s="4" t="s">
        <v>302</v>
      </c>
      <c r="F42" s="12">
        <f>56+36</f>
        <v>92</v>
      </c>
      <c r="G42" s="12" t="s">
        <v>67</v>
      </c>
      <c r="H42" s="12">
        <f>1120000+720000</f>
        <v>1840000</v>
      </c>
      <c r="I42" s="2">
        <v>37</v>
      </c>
      <c r="J42" s="2">
        <v>740000</v>
      </c>
      <c r="K42" s="13">
        <f t="shared" si="0"/>
        <v>55</v>
      </c>
      <c r="L42" s="13">
        <f t="shared" si="1"/>
        <v>20000</v>
      </c>
      <c r="M42" s="13">
        <f t="shared" si="2"/>
        <v>1100000</v>
      </c>
    </row>
    <row r="43" spans="1:13" ht="37.5" x14ac:dyDescent="0.3">
      <c r="A43" s="4">
        <f t="shared" si="3"/>
        <v>39</v>
      </c>
      <c r="B43" s="3" t="s">
        <v>111</v>
      </c>
      <c r="C43" s="3" t="s">
        <v>112</v>
      </c>
      <c r="D43" s="4" t="s">
        <v>22</v>
      </c>
      <c r="E43" s="4" t="s">
        <v>302</v>
      </c>
      <c r="F43" s="12">
        <v>51</v>
      </c>
      <c r="G43" s="12" t="s">
        <v>113</v>
      </c>
      <c r="H43" s="12">
        <f>493429+140000</f>
        <v>633429</v>
      </c>
      <c r="I43" s="2">
        <v>10</v>
      </c>
      <c r="J43" s="2">
        <v>200000</v>
      </c>
      <c r="K43" s="13">
        <f t="shared" si="0"/>
        <v>41</v>
      </c>
      <c r="L43" s="13">
        <f t="shared" si="1"/>
        <v>10571.439024390244</v>
      </c>
      <c r="M43" s="13">
        <f t="shared" si="2"/>
        <v>433429</v>
      </c>
    </row>
    <row r="44" spans="1:13" ht="37.5" x14ac:dyDescent="0.3">
      <c r="A44" s="4">
        <f t="shared" si="3"/>
        <v>40</v>
      </c>
      <c r="B44" s="3" t="s">
        <v>114</v>
      </c>
      <c r="C44" s="3" t="s">
        <v>115</v>
      </c>
      <c r="D44" s="4" t="s">
        <v>22</v>
      </c>
      <c r="E44" s="4" t="s">
        <v>302</v>
      </c>
      <c r="F44" s="12">
        <v>15</v>
      </c>
      <c r="G44" s="12" t="s">
        <v>82</v>
      </c>
      <c r="H44" s="12">
        <v>30000</v>
      </c>
      <c r="I44" s="13"/>
      <c r="J44" s="13"/>
      <c r="K44" s="13">
        <f t="shared" si="0"/>
        <v>15</v>
      </c>
      <c r="L44" s="13">
        <f t="shared" si="1"/>
        <v>2000</v>
      </c>
      <c r="M44" s="13">
        <f t="shared" si="2"/>
        <v>30000</v>
      </c>
    </row>
    <row r="45" spans="1:13" ht="37.5" x14ac:dyDescent="0.3">
      <c r="A45" s="4">
        <f t="shared" si="3"/>
        <v>41</v>
      </c>
      <c r="B45" s="3" t="s">
        <v>116</v>
      </c>
      <c r="C45" s="3" t="s">
        <v>117</v>
      </c>
      <c r="D45" s="4" t="s">
        <v>22</v>
      </c>
      <c r="E45" s="4" t="s">
        <v>302</v>
      </c>
      <c r="F45" s="12">
        <v>171</v>
      </c>
      <c r="G45" s="12" t="s">
        <v>67</v>
      </c>
      <c r="H45" s="12">
        <f>2420000+1000000</f>
        <v>3420000</v>
      </c>
      <c r="I45" s="2">
        <v>115</v>
      </c>
      <c r="J45" s="2">
        <v>2300000</v>
      </c>
      <c r="K45" s="13">
        <f t="shared" si="0"/>
        <v>56</v>
      </c>
      <c r="L45" s="13">
        <f t="shared" si="1"/>
        <v>20000</v>
      </c>
      <c r="M45" s="13">
        <f t="shared" si="2"/>
        <v>1120000</v>
      </c>
    </row>
    <row r="46" spans="1:13" ht="37.5" x14ac:dyDescent="0.3">
      <c r="A46" s="4">
        <f t="shared" si="3"/>
        <v>42</v>
      </c>
      <c r="B46" s="3" t="s">
        <v>118</v>
      </c>
      <c r="C46" s="3" t="s">
        <v>119</v>
      </c>
      <c r="D46" s="4" t="s">
        <v>22</v>
      </c>
      <c r="E46" s="4" t="s">
        <v>302</v>
      </c>
      <c r="F46" s="12">
        <v>3</v>
      </c>
      <c r="G46" s="12" t="s">
        <v>120</v>
      </c>
      <c r="H46" s="12">
        <v>3600</v>
      </c>
      <c r="I46" s="13"/>
      <c r="J46" s="13"/>
      <c r="K46" s="13">
        <f t="shared" si="0"/>
        <v>3</v>
      </c>
      <c r="L46" s="13">
        <f t="shared" si="1"/>
        <v>1200</v>
      </c>
      <c r="M46" s="13">
        <f t="shared" si="2"/>
        <v>3600</v>
      </c>
    </row>
    <row r="47" spans="1:13" x14ac:dyDescent="0.3">
      <c r="A47" s="4">
        <f t="shared" si="3"/>
        <v>43</v>
      </c>
      <c r="B47" s="3" t="s">
        <v>121</v>
      </c>
      <c r="C47" s="3" t="s">
        <v>122</v>
      </c>
      <c r="D47" s="4" t="s">
        <v>123</v>
      </c>
      <c r="E47" s="4" t="s">
        <v>302</v>
      </c>
      <c r="F47" s="12">
        <v>17</v>
      </c>
      <c r="G47" s="12" t="s">
        <v>124</v>
      </c>
      <c r="H47" s="12">
        <v>81956</v>
      </c>
      <c r="I47" s="13"/>
      <c r="J47" s="13"/>
      <c r="K47" s="13">
        <f t="shared" si="0"/>
        <v>17</v>
      </c>
      <c r="L47" s="13">
        <f t="shared" si="1"/>
        <v>4820.9411764705883</v>
      </c>
      <c r="M47" s="13">
        <f t="shared" si="2"/>
        <v>81956</v>
      </c>
    </row>
    <row r="48" spans="1:13" ht="37.5" x14ac:dyDescent="0.3">
      <c r="A48" s="4">
        <f t="shared" si="3"/>
        <v>44</v>
      </c>
      <c r="B48" s="3" t="s">
        <v>125</v>
      </c>
      <c r="C48" s="3" t="s">
        <v>126</v>
      </c>
      <c r="D48" s="4" t="s">
        <v>123</v>
      </c>
      <c r="E48" s="4" t="s">
        <v>302</v>
      </c>
      <c r="F48" s="12">
        <v>5</v>
      </c>
      <c r="G48" s="12" t="s">
        <v>82</v>
      </c>
      <c r="H48" s="12">
        <v>10000</v>
      </c>
      <c r="I48" s="2">
        <v>2</v>
      </c>
      <c r="J48" s="2">
        <v>4000</v>
      </c>
      <c r="K48" s="13">
        <f t="shared" si="0"/>
        <v>3</v>
      </c>
      <c r="L48" s="13">
        <f t="shared" si="1"/>
        <v>2000</v>
      </c>
      <c r="M48" s="13">
        <f t="shared" si="2"/>
        <v>6000</v>
      </c>
    </row>
    <row r="49" spans="1:13" ht="37.5" x14ac:dyDescent="0.3">
      <c r="A49" s="4">
        <f t="shared" si="3"/>
        <v>45</v>
      </c>
      <c r="B49" s="3" t="s">
        <v>127</v>
      </c>
      <c r="C49" s="3" t="s">
        <v>128</v>
      </c>
      <c r="D49" s="4" t="s">
        <v>123</v>
      </c>
      <c r="E49" s="4" t="s">
        <v>302</v>
      </c>
      <c r="F49" s="12">
        <v>134</v>
      </c>
      <c r="G49" s="12" t="s">
        <v>19</v>
      </c>
      <c r="H49" s="12">
        <f>640000+30000</f>
        <v>670000</v>
      </c>
      <c r="I49" s="2">
        <v>15</v>
      </c>
      <c r="J49" s="2">
        <v>75000</v>
      </c>
      <c r="K49" s="13">
        <f t="shared" si="0"/>
        <v>119</v>
      </c>
      <c r="L49" s="13">
        <f t="shared" si="1"/>
        <v>5000</v>
      </c>
      <c r="M49" s="13">
        <f t="shared" si="2"/>
        <v>595000</v>
      </c>
    </row>
    <row r="50" spans="1:13" ht="37.5" x14ac:dyDescent="0.3">
      <c r="A50" s="4">
        <f t="shared" si="3"/>
        <v>46</v>
      </c>
      <c r="B50" s="3" t="s">
        <v>129</v>
      </c>
      <c r="C50" s="3" t="s">
        <v>130</v>
      </c>
      <c r="D50" s="4" t="s">
        <v>123</v>
      </c>
      <c r="E50" s="4" t="s">
        <v>302</v>
      </c>
      <c r="F50" s="12">
        <v>75</v>
      </c>
      <c r="G50" s="12" t="s">
        <v>19</v>
      </c>
      <c r="H50" s="12">
        <v>375000</v>
      </c>
      <c r="I50" s="13"/>
      <c r="J50" s="13"/>
      <c r="K50" s="13">
        <f t="shared" si="0"/>
        <v>75</v>
      </c>
      <c r="L50" s="13">
        <f t="shared" si="1"/>
        <v>5000</v>
      </c>
      <c r="M50" s="13">
        <f t="shared" si="2"/>
        <v>375000</v>
      </c>
    </row>
    <row r="51" spans="1:13" ht="37.5" x14ac:dyDescent="0.3">
      <c r="A51" s="4">
        <f t="shared" si="3"/>
        <v>47</v>
      </c>
      <c r="B51" s="3" t="s">
        <v>131</v>
      </c>
      <c r="C51" s="3" t="s">
        <v>132</v>
      </c>
      <c r="D51" s="4" t="s">
        <v>123</v>
      </c>
      <c r="E51" s="4" t="s">
        <v>302</v>
      </c>
      <c r="F51" s="12">
        <v>18</v>
      </c>
      <c r="G51" s="12">
        <v>1</v>
      </c>
      <c r="H51" s="12">
        <v>18</v>
      </c>
      <c r="I51" s="13"/>
      <c r="J51" s="13"/>
      <c r="K51" s="13">
        <f t="shared" si="0"/>
        <v>18</v>
      </c>
      <c r="L51" s="13">
        <f t="shared" si="1"/>
        <v>1</v>
      </c>
      <c r="M51" s="13">
        <f t="shared" si="2"/>
        <v>18</v>
      </c>
    </row>
    <row r="52" spans="1:13" ht="37.5" x14ac:dyDescent="0.3">
      <c r="A52" s="4">
        <f t="shared" si="3"/>
        <v>48</v>
      </c>
      <c r="B52" s="3" t="s">
        <v>133</v>
      </c>
      <c r="C52" s="3" t="s">
        <v>134</v>
      </c>
      <c r="D52" s="4" t="s">
        <v>123</v>
      </c>
      <c r="E52" s="4" t="s">
        <v>302</v>
      </c>
      <c r="F52" s="12">
        <v>126</v>
      </c>
      <c r="G52" s="12" t="s">
        <v>135</v>
      </c>
      <c r="H52" s="12">
        <f>504000+25200</f>
        <v>529200</v>
      </c>
      <c r="I52" s="2">
        <v>24</v>
      </c>
      <c r="J52" s="2">
        <v>100800</v>
      </c>
      <c r="K52" s="13">
        <f t="shared" si="0"/>
        <v>102</v>
      </c>
      <c r="L52" s="13">
        <f t="shared" si="1"/>
        <v>4200</v>
      </c>
      <c r="M52" s="13">
        <f t="shared" si="2"/>
        <v>428400</v>
      </c>
    </row>
    <row r="53" spans="1:13" x14ac:dyDescent="0.3">
      <c r="A53" s="4">
        <f t="shared" si="3"/>
        <v>49</v>
      </c>
      <c r="B53" s="3" t="s">
        <v>136</v>
      </c>
      <c r="C53" s="3" t="s">
        <v>137</v>
      </c>
      <c r="D53" s="4" t="s">
        <v>22</v>
      </c>
      <c r="E53" s="4" t="s">
        <v>300</v>
      </c>
      <c r="F53" s="12">
        <v>981</v>
      </c>
      <c r="G53" s="12" t="s">
        <v>138</v>
      </c>
      <c r="H53" s="12">
        <v>2029596</v>
      </c>
      <c r="I53" s="2">
        <v>285</v>
      </c>
      <c r="J53" s="2">
        <v>589380</v>
      </c>
      <c r="K53" s="13">
        <f t="shared" si="0"/>
        <v>696</v>
      </c>
      <c r="L53" s="13">
        <f t="shared" si="1"/>
        <v>2069.2758620689656</v>
      </c>
      <c r="M53" s="13">
        <f t="shared" si="2"/>
        <v>1440216</v>
      </c>
    </row>
    <row r="54" spans="1:13" x14ac:dyDescent="0.3">
      <c r="A54" s="4">
        <f t="shared" si="3"/>
        <v>50</v>
      </c>
      <c r="B54" s="3" t="s">
        <v>139</v>
      </c>
      <c r="C54" s="3" t="s">
        <v>140</v>
      </c>
      <c r="D54" s="4" t="s">
        <v>22</v>
      </c>
      <c r="E54" s="4" t="s">
        <v>300</v>
      </c>
      <c r="F54" s="12">
        <v>34</v>
      </c>
      <c r="G54" s="12" t="s">
        <v>82</v>
      </c>
      <c r="H54" s="12">
        <v>68000</v>
      </c>
      <c r="I54" s="13"/>
      <c r="J54" s="13"/>
      <c r="K54" s="13">
        <f t="shared" si="0"/>
        <v>34</v>
      </c>
      <c r="L54" s="13">
        <f t="shared" si="1"/>
        <v>2000</v>
      </c>
      <c r="M54" s="13">
        <f t="shared" si="2"/>
        <v>68000</v>
      </c>
    </row>
    <row r="55" spans="1:13" x14ac:dyDescent="0.3">
      <c r="A55" s="4">
        <f t="shared" si="3"/>
        <v>51</v>
      </c>
      <c r="B55" s="3" t="s">
        <v>141</v>
      </c>
      <c r="C55" s="3" t="s">
        <v>142</v>
      </c>
      <c r="D55" s="4" t="s">
        <v>22</v>
      </c>
      <c r="E55" s="4" t="s">
        <v>300</v>
      </c>
      <c r="F55" s="12">
        <v>14</v>
      </c>
      <c r="G55" s="12" t="s">
        <v>82</v>
      </c>
      <c r="H55" s="12">
        <v>28000</v>
      </c>
      <c r="I55" s="2">
        <v>12</v>
      </c>
      <c r="J55" s="2">
        <v>24000</v>
      </c>
      <c r="K55" s="13">
        <f t="shared" si="0"/>
        <v>2</v>
      </c>
      <c r="L55" s="13">
        <f t="shared" si="1"/>
        <v>2000</v>
      </c>
      <c r="M55" s="13">
        <f t="shared" si="2"/>
        <v>4000</v>
      </c>
    </row>
    <row r="56" spans="1:13" x14ac:dyDescent="0.3">
      <c r="A56" s="4">
        <f t="shared" si="3"/>
        <v>52</v>
      </c>
      <c r="B56" s="3" t="s">
        <v>143</v>
      </c>
      <c r="C56" s="3" t="s">
        <v>144</v>
      </c>
      <c r="D56" s="4" t="s">
        <v>22</v>
      </c>
      <c r="E56" s="4" t="s">
        <v>300</v>
      </c>
      <c r="F56" s="12">
        <v>210</v>
      </c>
      <c r="G56" s="12" t="s">
        <v>82</v>
      </c>
      <c r="H56" s="12">
        <f>412000+8000</f>
        <v>420000</v>
      </c>
      <c r="I56" s="2">
        <v>134</v>
      </c>
      <c r="J56" s="2">
        <v>268000</v>
      </c>
      <c r="K56" s="13">
        <f t="shared" si="0"/>
        <v>76</v>
      </c>
      <c r="L56" s="13">
        <f t="shared" si="1"/>
        <v>2000</v>
      </c>
      <c r="M56" s="13">
        <f t="shared" si="2"/>
        <v>152000</v>
      </c>
    </row>
    <row r="57" spans="1:13" x14ac:dyDescent="0.3">
      <c r="A57" s="4">
        <f t="shared" si="3"/>
        <v>53</v>
      </c>
      <c r="B57" s="3" t="s">
        <v>291</v>
      </c>
      <c r="C57" s="3" t="s">
        <v>145</v>
      </c>
      <c r="D57" s="4" t="s">
        <v>22</v>
      </c>
      <c r="E57" s="4" t="s">
        <v>300</v>
      </c>
      <c r="F57" s="12">
        <v>6</v>
      </c>
      <c r="G57" s="12" t="s">
        <v>82</v>
      </c>
      <c r="H57" s="12">
        <v>12000</v>
      </c>
      <c r="I57" s="13"/>
      <c r="J57" s="13"/>
      <c r="K57" s="13">
        <f t="shared" si="0"/>
        <v>6</v>
      </c>
      <c r="L57" s="13">
        <f t="shared" si="1"/>
        <v>2000</v>
      </c>
      <c r="M57" s="13">
        <f t="shared" si="2"/>
        <v>12000</v>
      </c>
    </row>
    <row r="58" spans="1:13" x14ac:dyDescent="0.3">
      <c r="A58" s="4">
        <f t="shared" si="3"/>
        <v>54</v>
      </c>
      <c r="B58" s="3" t="s">
        <v>146</v>
      </c>
      <c r="C58" s="3" t="s">
        <v>147</v>
      </c>
      <c r="D58" s="4" t="s">
        <v>22</v>
      </c>
      <c r="E58" s="4" t="s">
        <v>300</v>
      </c>
      <c r="F58" s="12">
        <v>243</v>
      </c>
      <c r="G58" s="12" t="s">
        <v>82</v>
      </c>
      <c r="H58" s="12">
        <v>486000</v>
      </c>
      <c r="I58" s="2">
        <v>195</v>
      </c>
      <c r="J58" s="2">
        <v>390000</v>
      </c>
      <c r="K58" s="13">
        <f t="shared" si="0"/>
        <v>48</v>
      </c>
      <c r="L58" s="13">
        <f t="shared" si="1"/>
        <v>2000</v>
      </c>
      <c r="M58" s="13">
        <f t="shared" si="2"/>
        <v>96000</v>
      </c>
    </row>
    <row r="59" spans="1:13" x14ac:dyDescent="0.3">
      <c r="A59" s="4">
        <f t="shared" si="3"/>
        <v>55</v>
      </c>
      <c r="B59" s="3" t="s">
        <v>148</v>
      </c>
      <c r="C59" s="3" t="s">
        <v>149</v>
      </c>
      <c r="D59" s="4" t="s">
        <v>22</v>
      </c>
      <c r="E59" s="4" t="s">
        <v>300</v>
      </c>
      <c r="F59" s="12">
        <v>148</v>
      </c>
      <c r="G59" s="12" t="s">
        <v>79</v>
      </c>
      <c r="H59" s="12">
        <v>148000</v>
      </c>
      <c r="I59" s="2">
        <v>36</v>
      </c>
      <c r="J59" s="2">
        <v>36000</v>
      </c>
      <c r="K59" s="13">
        <f t="shared" si="0"/>
        <v>112</v>
      </c>
      <c r="L59" s="13">
        <f t="shared" si="1"/>
        <v>1000</v>
      </c>
      <c r="M59" s="13">
        <f t="shared" si="2"/>
        <v>112000</v>
      </c>
    </row>
    <row r="60" spans="1:13" ht="37.5" x14ac:dyDescent="0.3">
      <c r="A60" s="4">
        <f t="shared" si="3"/>
        <v>56</v>
      </c>
      <c r="B60" s="3" t="s">
        <v>150</v>
      </c>
      <c r="C60" s="3" t="s">
        <v>151</v>
      </c>
      <c r="D60" s="4" t="s">
        <v>123</v>
      </c>
      <c r="E60" s="4" t="s">
        <v>300</v>
      </c>
      <c r="F60" s="12">
        <v>2</v>
      </c>
      <c r="G60" s="12">
        <v>100</v>
      </c>
      <c r="H60" s="12">
        <v>200</v>
      </c>
      <c r="I60" s="13"/>
      <c r="J60" s="13"/>
      <c r="K60" s="13">
        <f t="shared" si="0"/>
        <v>2</v>
      </c>
      <c r="L60" s="13">
        <f t="shared" si="1"/>
        <v>100</v>
      </c>
      <c r="M60" s="13">
        <f t="shared" si="2"/>
        <v>200</v>
      </c>
    </row>
    <row r="61" spans="1:13" x14ac:dyDescent="0.3">
      <c r="A61" s="4">
        <f t="shared" si="3"/>
        <v>57</v>
      </c>
      <c r="B61" s="3" t="s">
        <v>152</v>
      </c>
      <c r="C61" s="3" t="s">
        <v>153</v>
      </c>
      <c r="D61" s="4" t="s">
        <v>22</v>
      </c>
      <c r="E61" s="4" t="s">
        <v>302</v>
      </c>
      <c r="F61" s="12">
        <v>5</v>
      </c>
      <c r="G61" s="12">
        <v>1</v>
      </c>
      <c r="H61" s="12">
        <v>5</v>
      </c>
      <c r="I61" s="13"/>
      <c r="J61" s="13"/>
      <c r="K61" s="13">
        <f t="shared" si="0"/>
        <v>5</v>
      </c>
      <c r="L61" s="13">
        <f t="shared" ref="L61:L111" si="4">M61/K61</f>
        <v>1</v>
      </c>
      <c r="M61" s="13">
        <f t="shared" si="2"/>
        <v>5</v>
      </c>
    </row>
    <row r="62" spans="1:13" x14ac:dyDescent="0.3">
      <c r="A62" s="4">
        <f t="shared" si="3"/>
        <v>58</v>
      </c>
      <c r="B62" s="3" t="s">
        <v>154</v>
      </c>
      <c r="C62" s="3" t="s">
        <v>155</v>
      </c>
      <c r="D62" s="4" t="s">
        <v>22</v>
      </c>
      <c r="E62" s="4" t="s">
        <v>302</v>
      </c>
      <c r="F62" s="12">
        <v>308</v>
      </c>
      <c r="G62" s="12" t="s">
        <v>156</v>
      </c>
      <c r="H62" s="12">
        <v>3073588</v>
      </c>
      <c r="I62" s="2">
        <v>101</v>
      </c>
      <c r="J62" s="2">
        <v>1007475</v>
      </c>
      <c r="K62" s="13">
        <f t="shared" si="0"/>
        <v>207</v>
      </c>
      <c r="L62" s="13">
        <f t="shared" si="4"/>
        <v>9981.2222222222226</v>
      </c>
      <c r="M62" s="13">
        <f t="shared" si="2"/>
        <v>2066113</v>
      </c>
    </row>
    <row r="63" spans="1:13" x14ac:dyDescent="0.3">
      <c r="A63" s="4">
        <f t="shared" si="3"/>
        <v>59</v>
      </c>
      <c r="B63" s="3" t="s">
        <v>157</v>
      </c>
      <c r="C63" s="3" t="s">
        <v>158</v>
      </c>
      <c r="D63" s="4" t="s">
        <v>22</v>
      </c>
      <c r="E63" s="4" t="s">
        <v>302</v>
      </c>
      <c r="F63" s="12">
        <v>8</v>
      </c>
      <c r="G63" s="12" t="s">
        <v>159</v>
      </c>
      <c r="H63" s="12">
        <v>79739</v>
      </c>
      <c r="I63" s="13"/>
      <c r="J63" s="13"/>
      <c r="K63" s="13">
        <f t="shared" si="0"/>
        <v>8</v>
      </c>
      <c r="L63" s="13">
        <f t="shared" si="4"/>
        <v>9967.375</v>
      </c>
      <c r="M63" s="13">
        <f t="shared" si="2"/>
        <v>79739</v>
      </c>
    </row>
    <row r="64" spans="1:13" x14ac:dyDescent="0.3">
      <c r="A64" s="4">
        <f t="shared" si="3"/>
        <v>60</v>
      </c>
      <c r="B64" s="3" t="s">
        <v>160</v>
      </c>
      <c r="C64" s="3" t="s">
        <v>161</v>
      </c>
      <c r="D64" s="4" t="s">
        <v>123</v>
      </c>
      <c r="E64" s="4" t="s">
        <v>302</v>
      </c>
      <c r="F64" s="12">
        <v>22</v>
      </c>
      <c r="G64" s="12" t="s">
        <v>15</v>
      </c>
      <c r="H64" s="12">
        <v>220000</v>
      </c>
      <c r="I64" s="2">
        <v>12</v>
      </c>
      <c r="J64" s="2">
        <v>120000</v>
      </c>
      <c r="K64" s="13">
        <f t="shared" si="0"/>
        <v>10</v>
      </c>
      <c r="L64" s="13">
        <f t="shared" si="4"/>
        <v>10000</v>
      </c>
      <c r="M64" s="13">
        <f t="shared" si="2"/>
        <v>100000</v>
      </c>
    </row>
    <row r="65" spans="1:13" x14ac:dyDescent="0.3">
      <c r="A65" s="4">
        <f t="shared" si="3"/>
        <v>61</v>
      </c>
      <c r="B65" s="3" t="s">
        <v>162</v>
      </c>
      <c r="C65" s="3" t="s">
        <v>163</v>
      </c>
      <c r="D65" s="4" t="s">
        <v>22</v>
      </c>
      <c r="E65" s="4" t="s">
        <v>302</v>
      </c>
      <c r="F65" s="12">
        <v>5</v>
      </c>
      <c r="G65" s="12">
        <v>1</v>
      </c>
      <c r="H65" s="12">
        <v>5</v>
      </c>
      <c r="I65" s="13"/>
      <c r="J65" s="13"/>
      <c r="K65" s="13">
        <f t="shared" si="0"/>
        <v>5</v>
      </c>
      <c r="L65" s="13">
        <f t="shared" si="4"/>
        <v>1</v>
      </c>
      <c r="M65" s="13">
        <f t="shared" si="2"/>
        <v>5</v>
      </c>
    </row>
    <row r="66" spans="1:13" x14ac:dyDescent="0.3">
      <c r="A66" s="4">
        <f t="shared" si="3"/>
        <v>62</v>
      </c>
      <c r="B66" s="3" t="s">
        <v>164</v>
      </c>
      <c r="C66" s="3" t="s">
        <v>165</v>
      </c>
      <c r="D66" s="4" t="s">
        <v>22</v>
      </c>
      <c r="E66" s="4" t="s">
        <v>302</v>
      </c>
      <c r="F66" s="12">
        <v>1</v>
      </c>
      <c r="G66" s="12">
        <v>1</v>
      </c>
      <c r="H66" s="12">
        <v>1</v>
      </c>
      <c r="I66" s="13"/>
      <c r="J66" s="13"/>
      <c r="K66" s="13">
        <f t="shared" si="0"/>
        <v>1</v>
      </c>
      <c r="L66" s="13">
        <f t="shared" si="4"/>
        <v>1</v>
      </c>
      <c r="M66" s="13">
        <f t="shared" si="2"/>
        <v>1</v>
      </c>
    </row>
    <row r="67" spans="1:13" x14ac:dyDescent="0.3">
      <c r="A67" s="4">
        <f t="shared" si="3"/>
        <v>63</v>
      </c>
      <c r="B67" s="3" t="s">
        <v>166</v>
      </c>
      <c r="C67" s="3" t="s">
        <v>167</v>
      </c>
      <c r="D67" s="4" t="s">
        <v>22</v>
      </c>
      <c r="E67" s="4" t="s">
        <v>302</v>
      </c>
      <c r="F67" s="12">
        <v>12</v>
      </c>
      <c r="G67" s="12">
        <v>1</v>
      </c>
      <c r="H67" s="12">
        <v>12</v>
      </c>
      <c r="I67" s="2">
        <v>9</v>
      </c>
      <c r="J67" s="2">
        <v>9</v>
      </c>
      <c r="K67" s="13">
        <f t="shared" si="0"/>
        <v>3</v>
      </c>
      <c r="L67" s="13">
        <f t="shared" si="4"/>
        <v>1</v>
      </c>
      <c r="M67" s="13">
        <f t="shared" si="2"/>
        <v>3</v>
      </c>
    </row>
    <row r="68" spans="1:13" x14ac:dyDescent="0.3">
      <c r="A68" s="4">
        <f t="shared" si="3"/>
        <v>64</v>
      </c>
      <c r="B68" s="3" t="s">
        <v>168</v>
      </c>
      <c r="C68" s="3" t="s">
        <v>169</v>
      </c>
      <c r="D68" s="4" t="s">
        <v>22</v>
      </c>
      <c r="E68" s="4" t="s">
        <v>302</v>
      </c>
      <c r="F68" s="12">
        <v>21</v>
      </c>
      <c r="G68" s="12">
        <v>1</v>
      </c>
      <c r="H68" s="12">
        <v>21</v>
      </c>
      <c r="I68" s="2">
        <v>12</v>
      </c>
      <c r="J68" s="2">
        <v>12</v>
      </c>
      <c r="K68" s="13">
        <f t="shared" si="0"/>
        <v>9</v>
      </c>
      <c r="L68" s="13">
        <f t="shared" si="4"/>
        <v>1</v>
      </c>
      <c r="M68" s="13">
        <f t="shared" si="2"/>
        <v>9</v>
      </c>
    </row>
    <row r="69" spans="1:13" x14ac:dyDescent="0.3">
      <c r="A69" s="4">
        <f t="shared" si="3"/>
        <v>65</v>
      </c>
      <c r="B69" s="3" t="s">
        <v>170</v>
      </c>
      <c r="C69" s="3" t="s">
        <v>171</v>
      </c>
      <c r="D69" s="4" t="s">
        <v>22</v>
      </c>
      <c r="E69" s="4" t="s">
        <v>302</v>
      </c>
      <c r="F69" s="12">
        <v>9</v>
      </c>
      <c r="G69" s="12">
        <v>1</v>
      </c>
      <c r="H69" s="12">
        <v>9</v>
      </c>
      <c r="I69" s="2">
        <v>6</v>
      </c>
      <c r="J69" s="2">
        <v>6</v>
      </c>
      <c r="K69" s="13">
        <f t="shared" si="0"/>
        <v>3</v>
      </c>
      <c r="L69" s="13">
        <f t="shared" si="4"/>
        <v>1</v>
      </c>
      <c r="M69" s="13">
        <f t="shared" si="2"/>
        <v>3</v>
      </c>
    </row>
    <row r="70" spans="1:13" ht="37.5" x14ac:dyDescent="0.3">
      <c r="A70" s="4">
        <f t="shared" si="3"/>
        <v>66</v>
      </c>
      <c r="B70" s="3" t="s">
        <v>172</v>
      </c>
      <c r="C70" s="3" t="s">
        <v>173</v>
      </c>
      <c r="D70" s="4" t="s">
        <v>22</v>
      </c>
      <c r="E70" s="4" t="s">
        <v>302</v>
      </c>
      <c r="F70" s="12">
        <v>15</v>
      </c>
      <c r="G70" s="12" t="s">
        <v>174</v>
      </c>
      <c r="H70" s="12">
        <f>3283510+236829</f>
        <v>3520339</v>
      </c>
      <c r="I70" s="2">
        <v>1</v>
      </c>
      <c r="J70" s="2">
        <v>236829</v>
      </c>
      <c r="K70" s="13">
        <f t="shared" ref="K70:K126" si="5">F70-I70</f>
        <v>14</v>
      </c>
      <c r="L70" s="13">
        <f t="shared" si="4"/>
        <v>234536.42857142858</v>
      </c>
      <c r="M70" s="13">
        <f t="shared" ref="M70:M126" si="6">H70-J70</f>
        <v>3283510</v>
      </c>
    </row>
    <row r="71" spans="1:13" ht="37.5" x14ac:dyDescent="0.3">
      <c r="A71" s="4">
        <f t="shared" si="3"/>
        <v>67</v>
      </c>
      <c r="B71" s="3" t="s">
        <v>292</v>
      </c>
      <c r="C71" s="3" t="s">
        <v>176</v>
      </c>
      <c r="D71" s="4" t="s">
        <v>123</v>
      </c>
      <c r="E71" s="4" t="s">
        <v>302</v>
      </c>
      <c r="F71" s="12">
        <v>1</v>
      </c>
      <c r="G71" s="12" t="s">
        <v>175</v>
      </c>
      <c r="H71" s="12">
        <v>220000</v>
      </c>
      <c r="I71" s="13"/>
      <c r="J71" s="13"/>
      <c r="K71" s="13">
        <f t="shared" si="5"/>
        <v>1</v>
      </c>
      <c r="L71" s="13">
        <f t="shared" si="4"/>
        <v>220000</v>
      </c>
      <c r="M71" s="13">
        <f t="shared" si="6"/>
        <v>220000</v>
      </c>
    </row>
    <row r="72" spans="1:13" ht="37.5" x14ac:dyDescent="0.3">
      <c r="A72" s="4">
        <f t="shared" si="3"/>
        <v>68</v>
      </c>
      <c r="B72" s="3" t="s">
        <v>177</v>
      </c>
      <c r="C72" s="3" t="s">
        <v>178</v>
      </c>
      <c r="D72" s="4" t="s">
        <v>22</v>
      </c>
      <c r="E72" s="4" t="s">
        <v>302</v>
      </c>
      <c r="F72" s="12">
        <v>2</v>
      </c>
      <c r="G72" s="12" t="s">
        <v>179</v>
      </c>
      <c r="H72" s="12">
        <v>2000000</v>
      </c>
      <c r="I72" s="13"/>
      <c r="J72" s="13"/>
      <c r="K72" s="13">
        <f t="shared" si="5"/>
        <v>2</v>
      </c>
      <c r="L72" s="13">
        <f t="shared" si="4"/>
        <v>1000000</v>
      </c>
      <c r="M72" s="13">
        <f t="shared" si="6"/>
        <v>2000000</v>
      </c>
    </row>
    <row r="73" spans="1:13" x14ac:dyDescent="0.3">
      <c r="A73" s="4">
        <f t="shared" si="3"/>
        <v>69</v>
      </c>
      <c r="B73" s="3" t="s">
        <v>180</v>
      </c>
      <c r="C73" s="3" t="s">
        <v>181</v>
      </c>
      <c r="D73" s="4" t="s">
        <v>22</v>
      </c>
      <c r="E73" s="4" t="s">
        <v>302</v>
      </c>
      <c r="F73" s="12">
        <v>262</v>
      </c>
      <c r="G73" s="12" t="s">
        <v>79</v>
      </c>
      <c r="H73" s="12">
        <f>256000+6000</f>
        <v>262000</v>
      </c>
      <c r="I73" s="2">
        <v>66</v>
      </c>
      <c r="J73" s="2">
        <v>66000</v>
      </c>
      <c r="K73" s="13">
        <f t="shared" si="5"/>
        <v>196</v>
      </c>
      <c r="L73" s="13">
        <f t="shared" si="4"/>
        <v>1000</v>
      </c>
      <c r="M73" s="13">
        <f t="shared" si="6"/>
        <v>196000</v>
      </c>
    </row>
    <row r="74" spans="1:13" x14ac:dyDescent="0.3">
      <c r="A74" s="4">
        <f t="shared" si="3"/>
        <v>70</v>
      </c>
      <c r="B74" s="3" t="s">
        <v>182</v>
      </c>
      <c r="C74" s="3" t="s">
        <v>183</v>
      </c>
      <c r="D74" s="4" t="s">
        <v>22</v>
      </c>
      <c r="E74" s="4" t="s">
        <v>302</v>
      </c>
      <c r="F74" s="12">
        <f>11340+755</f>
        <v>12095</v>
      </c>
      <c r="G74" s="12">
        <v>509</v>
      </c>
      <c r="H74" s="12">
        <f>682066+376503</f>
        <v>1058569</v>
      </c>
      <c r="I74" s="2">
        <v>864</v>
      </c>
      <c r="J74" s="2">
        <v>451872</v>
      </c>
      <c r="K74" s="13">
        <f t="shared" si="5"/>
        <v>11231</v>
      </c>
      <c r="L74" s="13">
        <f t="shared" si="4"/>
        <v>54.019855756388566</v>
      </c>
      <c r="M74" s="13">
        <f t="shared" si="6"/>
        <v>606697</v>
      </c>
    </row>
    <row r="75" spans="1:13" x14ac:dyDescent="0.3">
      <c r="A75" s="4">
        <f t="shared" si="3"/>
        <v>71</v>
      </c>
      <c r="B75" s="3" t="s">
        <v>184</v>
      </c>
      <c r="C75" s="3" t="s">
        <v>185</v>
      </c>
      <c r="D75" s="4" t="s">
        <v>22</v>
      </c>
      <c r="E75" s="4" t="s">
        <v>302</v>
      </c>
      <c r="F75" s="12">
        <v>3</v>
      </c>
      <c r="G75" s="12" t="s">
        <v>186</v>
      </c>
      <c r="H75" s="12">
        <v>3074</v>
      </c>
      <c r="I75" s="2">
        <v>2</v>
      </c>
      <c r="J75" s="2">
        <v>1500</v>
      </c>
      <c r="K75" s="13">
        <f t="shared" si="5"/>
        <v>1</v>
      </c>
      <c r="L75" s="13">
        <f t="shared" si="4"/>
        <v>1574</v>
      </c>
      <c r="M75" s="13">
        <f t="shared" si="6"/>
        <v>1574</v>
      </c>
    </row>
    <row r="76" spans="1:13" x14ac:dyDescent="0.3">
      <c r="A76" s="4">
        <f t="shared" si="3"/>
        <v>72</v>
      </c>
      <c r="B76" s="3" t="s">
        <v>187</v>
      </c>
      <c r="C76" s="3" t="s">
        <v>188</v>
      </c>
      <c r="D76" s="4" t="s">
        <v>22</v>
      </c>
      <c r="E76" s="4" t="s">
        <v>302</v>
      </c>
      <c r="F76" s="12">
        <v>16</v>
      </c>
      <c r="G76" s="12">
        <v>538.46</v>
      </c>
      <c r="H76" s="12">
        <v>9500</v>
      </c>
      <c r="I76" s="2">
        <v>1</v>
      </c>
      <c r="J76" s="2">
        <v>1000</v>
      </c>
      <c r="K76" s="13">
        <f t="shared" si="5"/>
        <v>15</v>
      </c>
      <c r="L76" s="13">
        <f t="shared" si="4"/>
        <v>566.66666666666663</v>
      </c>
      <c r="M76" s="13">
        <f t="shared" si="6"/>
        <v>8500</v>
      </c>
    </row>
    <row r="77" spans="1:13" x14ac:dyDescent="0.3">
      <c r="A77" s="4">
        <f t="shared" si="3"/>
        <v>73</v>
      </c>
      <c r="B77" s="3" t="s">
        <v>189</v>
      </c>
      <c r="C77" s="3" t="s">
        <v>190</v>
      </c>
      <c r="D77" s="4" t="s">
        <v>22</v>
      </c>
      <c r="E77" s="4" t="s">
        <v>302</v>
      </c>
      <c r="F77" s="12">
        <v>14</v>
      </c>
      <c r="G77" s="12">
        <v>951.18</v>
      </c>
      <c r="H77" s="12">
        <f>10463+3000</f>
        <v>13463</v>
      </c>
      <c r="I77" s="2">
        <v>9</v>
      </c>
      <c r="J77" s="2">
        <v>8460</v>
      </c>
      <c r="K77" s="13">
        <f t="shared" si="5"/>
        <v>5</v>
      </c>
      <c r="L77" s="13">
        <f t="shared" si="4"/>
        <v>1000.6</v>
      </c>
      <c r="M77" s="13">
        <f t="shared" si="6"/>
        <v>5003</v>
      </c>
    </row>
    <row r="78" spans="1:13" x14ac:dyDescent="0.3">
      <c r="A78" s="4">
        <f t="shared" si="3"/>
        <v>74</v>
      </c>
      <c r="B78" s="3" t="s">
        <v>191</v>
      </c>
      <c r="C78" s="3" t="s">
        <v>192</v>
      </c>
      <c r="D78" s="4" t="s">
        <v>22</v>
      </c>
      <c r="E78" s="4" t="s">
        <v>302</v>
      </c>
      <c r="F78" s="12">
        <v>9</v>
      </c>
      <c r="G78" s="12">
        <v>947</v>
      </c>
      <c r="H78" s="12">
        <f>7576+501</f>
        <v>8077</v>
      </c>
      <c r="I78" s="2">
        <v>7</v>
      </c>
      <c r="J78" s="2">
        <v>7077</v>
      </c>
      <c r="K78" s="13">
        <f t="shared" si="5"/>
        <v>2</v>
      </c>
      <c r="L78" s="13">
        <f t="shared" si="4"/>
        <v>500</v>
      </c>
      <c r="M78" s="13">
        <f t="shared" si="6"/>
        <v>1000</v>
      </c>
    </row>
    <row r="79" spans="1:13" x14ac:dyDescent="0.3">
      <c r="A79" s="4">
        <f t="shared" si="3"/>
        <v>75</v>
      </c>
      <c r="B79" s="3" t="s">
        <v>193</v>
      </c>
      <c r="C79" s="3" t="s">
        <v>194</v>
      </c>
      <c r="D79" s="4" t="s">
        <v>123</v>
      </c>
      <c r="E79" s="4" t="s">
        <v>302</v>
      </c>
      <c r="F79" s="12">
        <v>1</v>
      </c>
      <c r="G79" s="12">
        <v>963</v>
      </c>
      <c r="H79" s="12">
        <v>963</v>
      </c>
      <c r="I79" s="13"/>
      <c r="J79" s="13"/>
      <c r="K79" s="13">
        <f t="shared" si="5"/>
        <v>1</v>
      </c>
      <c r="L79" s="13">
        <f t="shared" si="4"/>
        <v>963</v>
      </c>
      <c r="M79" s="13">
        <f t="shared" si="6"/>
        <v>963</v>
      </c>
    </row>
    <row r="80" spans="1:13" x14ac:dyDescent="0.3">
      <c r="A80" s="4">
        <f t="shared" si="3"/>
        <v>76</v>
      </c>
      <c r="B80" s="3" t="s">
        <v>195</v>
      </c>
      <c r="C80" s="3" t="s">
        <v>196</v>
      </c>
      <c r="D80" s="4" t="s">
        <v>22</v>
      </c>
      <c r="E80" s="4" t="s">
        <v>302</v>
      </c>
      <c r="F80" s="12">
        <v>3</v>
      </c>
      <c r="G80" s="12" t="s">
        <v>79</v>
      </c>
      <c r="H80" s="12">
        <v>3000</v>
      </c>
      <c r="I80" s="2">
        <v>1</v>
      </c>
      <c r="J80" s="2">
        <v>1000</v>
      </c>
      <c r="K80" s="13">
        <f t="shared" si="5"/>
        <v>2</v>
      </c>
      <c r="L80" s="13">
        <f t="shared" si="4"/>
        <v>1000</v>
      </c>
      <c r="M80" s="13">
        <f t="shared" si="6"/>
        <v>2000</v>
      </c>
    </row>
    <row r="81" spans="1:13" x14ac:dyDescent="0.3">
      <c r="A81" s="4">
        <f t="shared" si="3"/>
        <v>77</v>
      </c>
      <c r="B81" s="3" t="s">
        <v>195</v>
      </c>
      <c r="C81" s="3" t="s">
        <v>196</v>
      </c>
      <c r="D81" s="4" t="s">
        <v>22</v>
      </c>
      <c r="E81" s="4" t="s">
        <v>302</v>
      </c>
      <c r="F81" s="12">
        <v>1</v>
      </c>
      <c r="G81" s="12" t="s">
        <v>79</v>
      </c>
      <c r="H81" s="12">
        <v>1000</v>
      </c>
      <c r="I81" s="13"/>
      <c r="J81" s="13"/>
      <c r="K81" s="13">
        <f t="shared" si="5"/>
        <v>1</v>
      </c>
      <c r="L81" s="13">
        <f t="shared" si="4"/>
        <v>1000</v>
      </c>
      <c r="M81" s="13">
        <f t="shared" si="6"/>
        <v>1000</v>
      </c>
    </row>
    <row r="82" spans="1:13" x14ac:dyDescent="0.3">
      <c r="A82" s="4">
        <f t="shared" si="3"/>
        <v>78</v>
      </c>
      <c r="B82" s="3" t="s">
        <v>197</v>
      </c>
      <c r="C82" s="3" t="s">
        <v>198</v>
      </c>
      <c r="D82" s="4" t="s">
        <v>22</v>
      </c>
      <c r="E82" s="4" t="s">
        <v>302</v>
      </c>
      <c r="F82" s="12">
        <v>178</v>
      </c>
      <c r="G82" s="12">
        <v>516.62</v>
      </c>
      <c r="H82" s="12">
        <v>91958</v>
      </c>
      <c r="I82" s="2">
        <v>143</v>
      </c>
      <c r="J82" s="2">
        <v>71643</v>
      </c>
      <c r="K82" s="13">
        <f t="shared" si="5"/>
        <v>35</v>
      </c>
      <c r="L82" s="13">
        <f t="shared" si="4"/>
        <v>580.42857142857144</v>
      </c>
      <c r="M82" s="13">
        <f t="shared" si="6"/>
        <v>20315</v>
      </c>
    </row>
    <row r="83" spans="1:13" x14ac:dyDescent="0.3">
      <c r="A83" s="4">
        <f t="shared" si="3"/>
        <v>79</v>
      </c>
      <c r="B83" s="3" t="s">
        <v>197</v>
      </c>
      <c r="C83" s="3" t="s">
        <v>198</v>
      </c>
      <c r="D83" s="4" t="s">
        <v>22</v>
      </c>
      <c r="E83" s="4" t="s">
        <v>302</v>
      </c>
      <c r="F83" s="12">
        <v>137</v>
      </c>
      <c r="G83" s="12">
        <v>500.93</v>
      </c>
      <c r="H83" s="12">
        <v>68628</v>
      </c>
      <c r="I83" s="13"/>
      <c r="J83" s="13"/>
      <c r="K83" s="13">
        <f t="shared" si="5"/>
        <v>137</v>
      </c>
      <c r="L83" s="13">
        <f t="shared" si="4"/>
        <v>500.93430656934305</v>
      </c>
      <c r="M83" s="13">
        <f t="shared" si="6"/>
        <v>68628</v>
      </c>
    </row>
    <row r="84" spans="1:13" x14ac:dyDescent="0.3">
      <c r="A84" s="4">
        <f t="shared" si="3"/>
        <v>80</v>
      </c>
      <c r="B84" s="3" t="s">
        <v>199</v>
      </c>
      <c r="C84" s="3" t="s">
        <v>200</v>
      </c>
      <c r="D84" s="4" t="s">
        <v>22</v>
      </c>
      <c r="E84" s="4" t="s">
        <v>302</v>
      </c>
      <c r="F84" s="12">
        <v>2</v>
      </c>
      <c r="G84" s="12" t="s">
        <v>82</v>
      </c>
      <c r="H84" s="12">
        <v>4000</v>
      </c>
      <c r="I84" s="13"/>
      <c r="J84" s="13"/>
      <c r="K84" s="13">
        <f t="shared" si="5"/>
        <v>2</v>
      </c>
      <c r="L84" s="13">
        <f t="shared" si="4"/>
        <v>2000</v>
      </c>
      <c r="M84" s="13">
        <f t="shared" si="6"/>
        <v>4000</v>
      </c>
    </row>
    <row r="85" spans="1:13" x14ac:dyDescent="0.3">
      <c r="A85" s="4">
        <f t="shared" si="3"/>
        <v>81</v>
      </c>
      <c r="B85" s="3" t="s">
        <v>293</v>
      </c>
      <c r="C85" s="3" t="s">
        <v>201</v>
      </c>
      <c r="D85" s="4" t="s">
        <v>22</v>
      </c>
      <c r="E85" s="4" t="s">
        <v>302</v>
      </c>
      <c r="F85" s="12">
        <v>1</v>
      </c>
      <c r="G85" s="12" t="s">
        <v>202</v>
      </c>
      <c r="H85" s="12">
        <v>4000</v>
      </c>
      <c r="I85" s="13"/>
      <c r="J85" s="13"/>
      <c r="K85" s="13">
        <f t="shared" si="5"/>
        <v>1</v>
      </c>
      <c r="L85" s="13">
        <f t="shared" si="4"/>
        <v>4000</v>
      </c>
      <c r="M85" s="13">
        <f t="shared" si="6"/>
        <v>4000</v>
      </c>
    </row>
    <row r="86" spans="1:13" ht="37.5" x14ac:dyDescent="0.3">
      <c r="A86" s="4">
        <f t="shared" si="3"/>
        <v>82</v>
      </c>
      <c r="B86" s="3" t="s">
        <v>294</v>
      </c>
      <c r="C86" s="3" t="s">
        <v>203</v>
      </c>
      <c r="D86" s="4" t="s">
        <v>22</v>
      </c>
      <c r="E86" s="4" t="s">
        <v>302</v>
      </c>
      <c r="F86" s="12">
        <v>4</v>
      </c>
      <c r="G86" s="12" t="s">
        <v>202</v>
      </c>
      <c r="H86" s="12">
        <v>16000</v>
      </c>
      <c r="I86" s="13"/>
      <c r="J86" s="13"/>
      <c r="K86" s="13">
        <f t="shared" si="5"/>
        <v>4</v>
      </c>
      <c r="L86" s="13">
        <f t="shared" si="4"/>
        <v>4000</v>
      </c>
      <c r="M86" s="13">
        <f t="shared" si="6"/>
        <v>16000</v>
      </c>
    </row>
    <row r="87" spans="1:13" x14ac:dyDescent="0.3">
      <c r="A87" s="4">
        <f t="shared" si="3"/>
        <v>83</v>
      </c>
      <c r="B87" s="3" t="s">
        <v>295</v>
      </c>
      <c r="C87" s="3" t="s">
        <v>204</v>
      </c>
      <c r="D87" s="4" t="s">
        <v>22</v>
      </c>
      <c r="E87" s="4" t="s">
        <v>302</v>
      </c>
      <c r="F87" s="12">
        <v>2</v>
      </c>
      <c r="G87" s="12" t="s">
        <v>82</v>
      </c>
      <c r="H87" s="12">
        <v>4000</v>
      </c>
      <c r="I87" s="13"/>
      <c r="J87" s="13"/>
      <c r="K87" s="13">
        <f t="shared" si="5"/>
        <v>2</v>
      </c>
      <c r="L87" s="13">
        <f t="shared" si="4"/>
        <v>2000</v>
      </c>
      <c r="M87" s="13">
        <f t="shared" si="6"/>
        <v>4000</v>
      </c>
    </row>
    <row r="88" spans="1:13" x14ac:dyDescent="0.3">
      <c r="A88" s="4">
        <f t="shared" si="3"/>
        <v>84</v>
      </c>
      <c r="B88" s="3" t="s">
        <v>296</v>
      </c>
      <c r="C88" s="3" t="s">
        <v>205</v>
      </c>
      <c r="D88" s="4" t="s">
        <v>22</v>
      </c>
      <c r="E88" s="4" t="s">
        <v>302</v>
      </c>
      <c r="F88" s="12">
        <v>1</v>
      </c>
      <c r="G88" s="12" t="s">
        <v>206</v>
      </c>
      <c r="H88" s="12">
        <v>2347</v>
      </c>
      <c r="I88" s="13"/>
      <c r="J88" s="13"/>
      <c r="K88" s="13">
        <f t="shared" si="5"/>
        <v>1</v>
      </c>
      <c r="L88" s="13">
        <f t="shared" si="4"/>
        <v>2347</v>
      </c>
      <c r="M88" s="13">
        <f t="shared" si="6"/>
        <v>2347</v>
      </c>
    </row>
    <row r="89" spans="1:13" x14ac:dyDescent="0.3">
      <c r="A89" s="4">
        <f t="shared" si="3"/>
        <v>85</v>
      </c>
      <c r="B89" s="3" t="s">
        <v>207</v>
      </c>
      <c r="C89" s="3" t="s">
        <v>208</v>
      </c>
      <c r="D89" s="4" t="s">
        <v>22</v>
      </c>
      <c r="E89" s="4" t="s">
        <v>302</v>
      </c>
      <c r="F89" s="12">
        <v>12</v>
      </c>
      <c r="G89" s="12" t="s">
        <v>82</v>
      </c>
      <c r="H89" s="12">
        <v>24000</v>
      </c>
      <c r="I89" s="13"/>
      <c r="J89" s="13"/>
      <c r="K89" s="13">
        <f t="shared" si="5"/>
        <v>12</v>
      </c>
      <c r="L89" s="13">
        <f t="shared" si="4"/>
        <v>2000</v>
      </c>
      <c r="M89" s="13">
        <f t="shared" si="6"/>
        <v>24000</v>
      </c>
    </row>
    <row r="90" spans="1:13" x14ac:dyDescent="0.3">
      <c r="A90" s="4">
        <f t="shared" si="3"/>
        <v>86</v>
      </c>
      <c r="B90" s="3" t="s">
        <v>209</v>
      </c>
      <c r="C90" s="3" t="s">
        <v>210</v>
      </c>
      <c r="D90" s="4" t="s">
        <v>22</v>
      </c>
      <c r="E90" s="4" t="s">
        <v>302</v>
      </c>
      <c r="F90" s="12">
        <v>14</v>
      </c>
      <c r="G90" s="12" t="s">
        <v>211</v>
      </c>
      <c r="H90" s="12">
        <v>28336</v>
      </c>
      <c r="I90" s="2"/>
      <c r="J90" s="2"/>
      <c r="K90" s="13">
        <f t="shared" si="5"/>
        <v>14</v>
      </c>
      <c r="L90" s="13">
        <f t="shared" si="4"/>
        <v>2024</v>
      </c>
      <c r="M90" s="13">
        <f t="shared" si="6"/>
        <v>28336</v>
      </c>
    </row>
    <row r="91" spans="1:13" x14ac:dyDescent="0.3">
      <c r="A91" s="4">
        <f t="shared" si="3"/>
        <v>87</v>
      </c>
      <c r="B91" s="3" t="s">
        <v>297</v>
      </c>
      <c r="C91" s="3" t="s">
        <v>212</v>
      </c>
      <c r="D91" s="4" t="s">
        <v>22</v>
      </c>
      <c r="E91" s="4" t="s">
        <v>302</v>
      </c>
      <c r="F91" s="12">
        <v>1</v>
      </c>
      <c r="G91" s="12" t="s">
        <v>213</v>
      </c>
      <c r="H91" s="12">
        <v>2500</v>
      </c>
      <c r="I91" s="13"/>
      <c r="J91" s="13"/>
      <c r="K91" s="13">
        <f t="shared" si="5"/>
        <v>1</v>
      </c>
      <c r="L91" s="13">
        <f t="shared" si="4"/>
        <v>2500</v>
      </c>
      <c r="M91" s="13">
        <f t="shared" si="6"/>
        <v>2500</v>
      </c>
    </row>
    <row r="92" spans="1:13" x14ac:dyDescent="0.3">
      <c r="A92" s="4">
        <f t="shared" si="3"/>
        <v>88</v>
      </c>
      <c r="B92" s="3" t="s">
        <v>214</v>
      </c>
      <c r="C92" s="3" t="s">
        <v>215</v>
      </c>
      <c r="D92" s="4" t="s">
        <v>22</v>
      </c>
      <c r="E92" s="4" t="s">
        <v>302</v>
      </c>
      <c r="F92" s="12">
        <f>136+17</f>
        <v>153</v>
      </c>
      <c r="G92" s="12" t="s">
        <v>216</v>
      </c>
      <c r="H92" s="12">
        <f>272755+34000</f>
        <v>306755</v>
      </c>
      <c r="I92" s="2">
        <v>22</v>
      </c>
      <c r="J92" s="2">
        <v>44000</v>
      </c>
      <c r="K92" s="13">
        <f t="shared" si="5"/>
        <v>131</v>
      </c>
      <c r="L92" s="13">
        <f t="shared" si="4"/>
        <v>2005.7633587786258</v>
      </c>
      <c r="M92" s="13">
        <f t="shared" si="6"/>
        <v>262755</v>
      </c>
    </row>
    <row r="93" spans="1:13" ht="37.5" x14ac:dyDescent="0.3">
      <c r="A93" s="4">
        <f t="shared" si="3"/>
        <v>89</v>
      </c>
      <c r="B93" s="3" t="s">
        <v>298</v>
      </c>
      <c r="C93" s="3" t="s">
        <v>217</v>
      </c>
      <c r="D93" s="4" t="s">
        <v>123</v>
      </c>
      <c r="E93" s="4" t="s">
        <v>302</v>
      </c>
      <c r="F93" s="12">
        <v>12</v>
      </c>
      <c r="G93" s="12" t="s">
        <v>21</v>
      </c>
      <c r="H93" s="12">
        <v>36000</v>
      </c>
      <c r="I93" s="13"/>
      <c r="J93" s="13"/>
      <c r="K93" s="13">
        <f t="shared" si="5"/>
        <v>12</v>
      </c>
      <c r="L93" s="13">
        <f t="shared" si="4"/>
        <v>3000</v>
      </c>
      <c r="M93" s="13">
        <f t="shared" si="6"/>
        <v>36000</v>
      </c>
    </row>
    <row r="94" spans="1:13" x14ac:dyDescent="0.3">
      <c r="A94" s="4">
        <f t="shared" si="3"/>
        <v>90</v>
      </c>
      <c r="B94" s="3" t="s">
        <v>218</v>
      </c>
      <c r="C94" s="3" t="s">
        <v>219</v>
      </c>
      <c r="D94" s="4" t="s">
        <v>22</v>
      </c>
      <c r="E94" s="4" t="s">
        <v>302</v>
      </c>
      <c r="F94" s="12">
        <f>75+369</f>
        <v>444</v>
      </c>
      <c r="G94" s="12" t="s">
        <v>220</v>
      </c>
      <c r="H94" s="12">
        <f>220487+1106551</f>
        <v>1327038</v>
      </c>
      <c r="I94" s="2">
        <v>400</v>
      </c>
      <c r="J94" s="2">
        <v>1200000</v>
      </c>
      <c r="K94" s="13">
        <f t="shared" si="5"/>
        <v>44</v>
      </c>
      <c r="L94" s="13">
        <f t="shared" si="4"/>
        <v>2887.2272727272725</v>
      </c>
      <c r="M94" s="13">
        <f t="shared" si="6"/>
        <v>127038</v>
      </c>
    </row>
    <row r="95" spans="1:13" x14ac:dyDescent="0.3">
      <c r="A95" s="4">
        <f t="shared" si="3"/>
        <v>91</v>
      </c>
      <c r="B95" s="3" t="s">
        <v>221</v>
      </c>
      <c r="C95" s="3" t="s">
        <v>222</v>
      </c>
      <c r="D95" s="4" t="s">
        <v>22</v>
      </c>
      <c r="E95" s="4" t="s">
        <v>302</v>
      </c>
      <c r="F95" s="12">
        <v>8</v>
      </c>
      <c r="G95" s="12" t="s">
        <v>223</v>
      </c>
      <c r="H95" s="12">
        <v>32006</v>
      </c>
      <c r="I95" s="2"/>
      <c r="J95" s="2"/>
      <c r="K95" s="13">
        <f t="shared" si="5"/>
        <v>8</v>
      </c>
      <c r="L95" s="13">
        <f t="shared" si="4"/>
        <v>4000.75</v>
      </c>
      <c r="M95" s="13">
        <f t="shared" si="6"/>
        <v>32006</v>
      </c>
    </row>
    <row r="96" spans="1:13" x14ac:dyDescent="0.3">
      <c r="A96" s="4">
        <f t="shared" si="3"/>
        <v>92</v>
      </c>
      <c r="B96" s="3" t="s">
        <v>224</v>
      </c>
      <c r="C96" s="3" t="s">
        <v>225</v>
      </c>
      <c r="D96" s="4" t="s">
        <v>22</v>
      </c>
      <c r="E96" s="4" t="s">
        <v>302</v>
      </c>
      <c r="F96" s="12">
        <v>4</v>
      </c>
      <c r="G96" s="12" t="s">
        <v>226</v>
      </c>
      <c r="H96" s="12">
        <v>14000</v>
      </c>
      <c r="I96" s="13"/>
      <c r="J96" s="13"/>
      <c r="K96" s="13">
        <f t="shared" si="5"/>
        <v>4</v>
      </c>
      <c r="L96" s="13">
        <f t="shared" si="4"/>
        <v>3500</v>
      </c>
      <c r="M96" s="13">
        <f t="shared" si="6"/>
        <v>14000</v>
      </c>
    </row>
    <row r="97" spans="1:13" x14ac:dyDescent="0.3">
      <c r="A97" s="4">
        <f t="shared" si="3"/>
        <v>93</v>
      </c>
      <c r="B97" s="3" t="s">
        <v>227</v>
      </c>
      <c r="C97" s="3" t="s">
        <v>228</v>
      </c>
      <c r="D97" s="4" t="s">
        <v>22</v>
      </c>
      <c r="E97" s="4" t="s">
        <v>302</v>
      </c>
      <c r="F97" s="12">
        <v>6</v>
      </c>
      <c r="G97" s="12" t="s">
        <v>19</v>
      </c>
      <c r="H97" s="12">
        <v>30000</v>
      </c>
      <c r="I97" s="13"/>
      <c r="J97" s="13"/>
      <c r="K97" s="13">
        <f t="shared" si="5"/>
        <v>6</v>
      </c>
      <c r="L97" s="13">
        <f t="shared" si="4"/>
        <v>5000</v>
      </c>
      <c r="M97" s="13">
        <f t="shared" si="6"/>
        <v>30000</v>
      </c>
    </row>
    <row r="98" spans="1:13" x14ac:dyDescent="0.3">
      <c r="A98" s="4">
        <f t="shared" si="3"/>
        <v>94</v>
      </c>
      <c r="B98" s="3" t="s">
        <v>229</v>
      </c>
      <c r="C98" s="3" t="s">
        <v>230</v>
      </c>
      <c r="D98" s="4" t="s">
        <v>22</v>
      </c>
      <c r="E98" s="4" t="s">
        <v>302</v>
      </c>
      <c r="F98" s="12">
        <v>2</v>
      </c>
      <c r="G98" s="12" t="s">
        <v>231</v>
      </c>
      <c r="H98" s="12">
        <v>14000</v>
      </c>
      <c r="I98" s="13"/>
      <c r="J98" s="13"/>
      <c r="K98" s="13">
        <f t="shared" si="5"/>
        <v>2</v>
      </c>
      <c r="L98" s="13">
        <f t="shared" si="4"/>
        <v>7000</v>
      </c>
      <c r="M98" s="13">
        <f t="shared" si="6"/>
        <v>14000</v>
      </c>
    </row>
    <row r="99" spans="1:13" ht="37.5" x14ac:dyDescent="0.3">
      <c r="A99" s="4">
        <f t="shared" si="3"/>
        <v>95</v>
      </c>
      <c r="B99" s="3" t="s">
        <v>299</v>
      </c>
      <c r="C99" s="3" t="s">
        <v>232</v>
      </c>
      <c r="D99" s="4" t="s">
        <v>22</v>
      </c>
      <c r="E99" s="4" t="s">
        <v>302</v>
      </c>
      <c r="F99" s="12">
        <v>1</v>
      </c>
      <c r="G99" s="12" t="s">
        <v>12</v>
      </c>
      <c r="H99" s="12">
        <v>15000</v>
      </c>
      <c r="I99" s="13"/>
      <c r="J99" s="13"/>
      <c r="K99" s="13">
        <f t="shared" si="5"/>
        <v>1</v>
      </c>
      <c r="L99" s="13">
        <f t="shared" si="4"/>
        <v>15000</v>
      </c>
      <c r="M99" s="13">
        <f t="shared" si="6"/>
        <v>15000</v>
      </c>
    </row>
    <row r="100" spans="1:13" x14ac:dyDescent="0.3">
      <c r="A100" s="4">
        <f t="shared" si="3"/>
        <v>96</v>
      </c>
      <c r="B100" s="3" t="s">
        <v>233</v>
      </c>
      <c r="C100" s="3" t="s">
        <v>234</v>
      </c>
      <c r="D100" s="4" t="s">
        <v>123</v>
      </c>
      <c r="E100" s="4" t="s">
        <v>302</v>
      </c>
      <c r="F100" s="12">
        <v>1</v>
      </c>
      <c r="G100" s="12" t="s">
        <v>79</v>
      </c>
      <c r="H100" s="12">
        <v>1000</v>
      </c>
      <c r="I100" s="13"/>
      <c r="J100" s="13"/>
      <c r="K100" s="13">
        <f t="shared" si="5"/>
        <v>1</v>
      </c>
      <c r="L100" s="13">
        <f t="shared" si="4"/>
        <v>1000</v>
      </c>
      <c r="M100" s="13">
        <f t="shared" si="6"/>
        <v>1000</v>
      </c>
    </row>
    <row r="101" spans="1:13" ht="37.5" x14ac:dyDescent="0.3">
      <c r="A101" s="4">
        <f t="shared" si="3"/>
        <v>97</v>
      </c>
      <c r="B101" s="3" t="s">
        <v>235</v>
      </c>
      <c r="C101" s="3" t="s">
        <v>236</v>
      </c>
      <c r="D101" s="4" t="s">
        <v>123</v>
      </c>
      <c r="E101" s="4" t="s">
        <v>302</v>
      </c>
      <c r="F101" s="12">
        <v>1</v>
      </c>
      <c r="G101" s="12" t="s">
        <v>79</v>
      </c>
      <c r="H101" s="12">
        <v>1000</v>
      </c>
      <c r="I101" s="13"/>
      <c r="J101" s="13"/>
      <c r="K101" s="13">
        <f t="shared" si="5"/>
        <v>1</v>
      </c>
      <c r="L101" s="13">
        <f t="shared" si="4"/>
        <v>1000</v>
      </c>
      <c r="M101" s="13">
        <f t="shared" si="6"/>
        <v>1000</v>
      </c>
    </row>
    <row r="102" spans="1:13" x14ac:dyDescent="0.3">
      <c r="A102" s="4">
        <f t="shared" ref="A102:A126" si="7">A101+1</f>
        <v>98</v>
      </c>
      <c r="B102" s="3" t="s">
        <v>237</v>
      </c>
      <c r="C102" s="3" t="s">
        <v>238</v>
      </c>
      <c r="D102" s="4" t="s">
        <v>123</v>
      </c>
      <c r="E102" s="4" t="s">
        <v>302</v>
      </c>
      <c r="F102" s="12">
        <v>150</v>
      </c>
      <c r="G102" s="12" t="s">
        <v>82</v>
      </c>
      <c r="H102" s="12">
        <v>300000</v>
      </c>
      <c r="I102" s="13"/>
      <c r="J102" s="13"/>
      <c r="K102" s="13">
        <f t="shared" si="5"/>
        <v>150</v>
      </c>
      <c r="L102" s="13">
        <f t="shared" si="4"/>
        <v>2000</v>
      </c>
      <c r="M102" s="13">
        <f t="shared" si="6"/>
        <v>300000</v>
      </c>
    </row>
    <row r="103" spans="1:13" x14ac:dyDescent="0.3">
      <c r="A103" s="4">
        <f t="shared" si="7"/>
        <v>99</v>
      </c>
      <c r="B103" s="3" t="s">
        <v>239</v>
      </c>
      <c r="C103" s="3" t="s">
        <v>240</v>
      </c>
      <c r="D103" s="4" t="s">
        <v>123</v>
      </c>
      <c r="E103" s="4" t="s">
        <v>302</v>
      </c>
      <c r="F103" s="12">
        <v>1</v>
      </c>
      <c r="G103" s="12" t="s">
        <v>21</v>
      </c>
      <c r="H103" s="12">
        <v>3000</v>
      </c>
      <c r="I103" s="13"/>
      <c r="J103" s="13"/>
      <c r="K103" s="13">
        <f t="shared" si="5"/>
        <v>1</v>
      </c>
      <c r="L103" s="13">
        <f t="shared" si="4"/>
        <v>3000</v>
      </c>
      <c r="M103" s="13">
        <f t="shared" si="6"/>
        <v>3000</v>
      </c>
    </row>
    <row r="104" spans="1:13" ht="37.5" x14ac:dyDescent="0.3">
      <c r="A104" s="4">
        <f t="shared" si="7"/>
        <v>100</v>
      </c>
      <c r="B104" s="3" t="s">
        <v>241</v>
      </c>
      <c r="C104" s="3" t="s">
        <v>242</v>
      </c>
      <c r="D104" s="4" t="s">
        <v>123</v>
      </c>
      <c r="E104" s="4" t="s">
        <v>302</v>
      </c>
      <c r="F104" s="12">
        <v>266</v>
      </c>
      <c r="G104" s="12" t="s">
        <v>21</v>
      </c>
      <c r="H104" s="12">
        <v>798000</v>
      </c>
      <c r="I104" s="13"/>
      <c r="J104" s="13"/>
      <c r="K104" s="13">
        <f t="shared" si="5"/>
        <v>266</v>
      </c>
      <c r="L104" s="13">
        <f t="shared" si="4"/>
        <v>3000</v>
      </c>
      <c r="M104" s="13">
        <f t="shared" si="6"/>
        <v>798000</v>
      </c>
    </row>
    <row r="105" spans="1:13" x14ac:dyDescent="0.3">
      <c r="A105" s="4">
        <f t="shared" si="7"/>
        <v>101</v>
      </c>
      <c r="B105" s="3" t="s">
        <v>243</v>
      </c>
      <c r="C105" s="3" t="s">
        <v>244</v>
      </c>
      <c r="D105" s="4" t="s">
        <v>22</v>
      </c>
      <c r="E105" s="4" t="s">
        <v>302</v>
      </c>
      <c r="F105" s="12">
        <v>1</v>
      </c>
      <c r="G105" s="12">
        <v>500</v>
      </c>
      <c r="H105" s="12">
        <v>500</v>
      </c>
      <c r="I105" s="13"/>
      <c r="J105" s="13"/>
      <c r="K105" s="13">
        <f t="shared" si="5"/>
        <v>1</v>
      </c>
      <c r="L105" s="13">
        <f t="shared" si="4"/>
        <v>500</v>
      </c>
      <c r="M105" s="13">
        <f t="shared" si="6"/>
        <v>500</v>
      </c>
    </row>
    <row r="106" spans="1:13" ht="56.25" x14ac:dyDescent="0.3">
      <c r="A106" s="4">
        <f t="shared" si="7"/>
        <v>102</v>
      </c>
      <c r="B106" s="3" t="s">
        <v>245</v>
      </c>
      <c r="C106" s="3" t="s">
        <v>246</v>
      </c>
      <c r="D106" s="4" t="s">
        <v>123</v>
      </c>
      <c r="E106" s="4" t="s">
        <v>302</v>
      </c>
      <c r="F106" s="12">
        <v>3</v>
      </c>
      <c r="G106" s="12" t="s">
        <v>67</v>
      </c>
      <c r="H106" s="12">
        <v>60000</v>
      </c>
      <c r="I106" s="13"/>
      <c r="J106" s="13"/>
      <c r="K106" s="13">
        <f t="shared" si="5"/>
        <v>3</v>
      </c>
      <c r="L106" s="13">
        <f t="shared" si="4"/>
        <v>20000</v>
      </c>
      <c r="M106" s="13">
        <f t="shared" si="6"/>
        <v>60000</v>
      </c>
    </row>
    <row r="107" spans="1:13" ht="56.25" x14ac:dyDescent="0.3">
      <c r="A107" s="4">
        <f t="shared" si="7"/>
        <v>103</v>
      </c>
      <c r="B107" s="3" t="s">
        <v>245</v>
      </c>
      <c r="C107" s="3" t="s">
        <v>246</v>
      </c>
      <c r="D107" s="4" t="s">
        <v>123</v>
      </c>
      <c r="E107" s="4" t="s">
        <v>302</v>
      </c>
      <c r="F107" s="12">
        <v>2</v>
      </c>
      <c r="G107" s="12" t="s">
        <v>67</v>
      </c>
      <c r="H107" s="12">
        <v>40000</v>
      </c>
      <c r="I107" s="13"/>
      <c r="J107" s="13"/>
      <c r="K107" s="13">
        <f t="shared" si="5"/>
        <v>2</v>
      </c>
      <c r="L107" s="13">
        <f t="shared" si="4"/>
        <v>20000</v>
      </c>
      <c r="M107" s="13">
        <f t="shared" si="6"/>
        <v>40000</v>
      </c>
    </row>
    <row r="108" spans="1:13" ht="56.25" x14ac:dyDescent="0.3">
      <c r="A108" s="4">
        <f t="shared" si="7"/>
        <v>104</v>
      </c>
      <c r="B108" s="3" t="s">
        <v>247</v>
      </c>
      <c r="C108" s="3" t="s">
        <v>248</v>
      </c>
      <c r="D108" s="4" t="s">
        <v>123</v>
      </c>
      <c r="E108" s="4" t="s">
        <v>302</v>
      </c>
      <c r="F108" s="12">
        <v>10</v>
      </c>
      <c r="G108" s="12" t="s">
        <v>42</v>
      </c>
      <c r="H108" s="12">
        <v>300000</v>
      </c>
      <c r="I108" s="13"/>
      <c r="J108" s="13"/>
      <c r="K108" s="13">
        <f t="shared" si="5"/>
        <v>10</v>
      </c>
      <c r="L108" s="13">
        <f t="shared" si="4"/>
        <v>30000</v>
      </c>
      <c r="M108" s="13">
        <f t="shared" si="6"/>
        <v>300000</v>
      </c>
    </row>
    <row r="109" spans="1:13" x14ac:dyDescent="0.3">
      <c r="A109" s="4">
        <f t="shared" si="7"/>
        <v>105</v>
      </c>
      <c r="B109" s="3" t="s">
        <v>303</v>
      </c>
      <c r="C109" s="3" t="s">
        <v>249</v>
      </c>
      <c r="D109" s="4" t="s">
        <v>22</v>
      </c>
      <c r="E109" s="4" t="s">
        <v>302</v>
      </c>
      <c r="F109" s="12">
        <v>1</v>
      </c>
      <c r="G109" s="12" t="s">
        <v>19</v>
      </c>
      <c r="H109" s="12">
        <v>5000</v>
      </c>
      <c r="I109" s="13"/>
      <c r="J109" s="13"/>
      <c r="K109" s="13">
        <f t="shared" si="5"/>
        <v>1</v>
      </c>
      <c r="L109" s="13">
        <f t="shared" si="4"/>
        <v>5000</v>
      </c>
      <c r="M109" s="13">
        <f t="shared" si="6"/>
        <v>5000</v>
      </c>
    </row>
    <row r="110" spans="1:13" x14ac:dyDescent="0.3">
      <c r="A110" s="4">
        <f t="shared" si="7"/>
        <v>106</v>
      </c>
      <c r="B110" s="3" t="s">
        <v>250</v>
      </c>
      <c r="C110" s="3" t="s">
        <v>251</v>
      </c>
      <c r="D110" s="4" t="s">
        <v>22</v>
      </c>
      <c r="E110" s="4" t="s">
        <v>302</v>
      </c>
      <c r="F110" s="12">
        <v>151</v>
      </c>
      <c r="G110" s="12" t="s">
        <v>79</v>
      </c>
      <c r="H110" s="12">
        <v>151000</v>
      </c>
      <c r="I110" s="2">
        <v>65</v>
      </c>
      <c r="J110" s="2">
        <v>65000</v>
      </c>
      <c r="K110" s="13">
        <f t="shared" si="5"/>
        <v>86</v>
      </c>
      <c r="L110" s="13">
        <f t="shared" si="4"/>
        <v>1000</v>
      </c>
      <c r="M110" s="13">
        <f t="shared" si="6"/>
        <v>86000</v>
      </c>
    </row>
    <row r="111" spans="1:13" x14ac:dyDescent="0.3">
      <c r="A111" s="4">
        <f t="shared" si="7"/>
        <v>107</v>
      </c>
      <c r="B111" s="3" t="s">
        <v>252</v>
      </c>
      <c r="C111" s="3" t="s">
        <v>253</v>
      </c>
      <c r="D111" s="4" t="s">
        <v>22</v>
      </c>
      <c r="E111" s="4" t="s">
        <v>302</v>
      </c>
      <c r="F111" s="12">
        <v>44</v>
      </c>
      <c r="G111" s="12" t="s">
        <v>79</v>
      </c>
      <c r="H111" s="12">
        <v>44000</v>
      </c>
      <c r="I111" s="13"/>
      <c r="J111" s="13"/>
      <c r="K111" s="13">
        <f t="shared" si="5"/>
        <v>44</v>
      </c>
      <c r="L111" s="13">
        <f t="shared" si="4"/>
        <v>1000</v>
      </c>
      <c r="M111" s="13">
        <f t="shared" si="6"/>
        <v>44000</v>
      </c>
    </row>
    <row r="112" spans="1:13" x14ac:dyDescent="0.3">
      <c r="A112" s="4">
        <f t="shared" si="7"/>
        <v>108</v>
      </c>
      <c r="B112" s="3" t="s">
        <v>254</v>
      </c>
      <c r="C112" s="3" t="s">
        <v>255</v>
      </c>
      <c r="D112" s="4" t="s">
        <v>22</v>
      </c>
      <c r="E112" s="4" t="s">
        <v>302</v>
      </c>
      <c r="F112" s="12">
        <v>363</v>
      </c>
      <c r="G112" s="12" t="s">
        <v>256</v>
      </c>
      <c r="H112" s="12">
        <v>364185</v>
      </c>
      <c r="I112" s="2">
        <v>2</v>
      </c>
      <c r="J112" s="2">
        <v>2394</v>
      </c>
      <c r="K112" s="13">
        <f t="shared" si="5"/>
        <v>361</v>
      </c>
      <c r="L112" s="13">
        <f t="shared" ref="L112:L126" si="8">M112/K112</f>
        <v>1002.1911357340721</v>
      </c>
      <c r="M112" s="13">
        <f t="shared" si="6"/>
        <v>361791</v>
      </c>
    </row>
    <row r="113" spans="1:13" x14ac:dyDescent="0.3">
      <c r="A113" s="4">
        <f t="shared" si="7"/>
        <v>109</v>
      </c>
      <c r="B113" s="3" t="s">
        <v>257</v>
      </c>
      <c r="C113" s="3" t="s">
        <v>258</v>
      </c>
      <c r="D113" s="4" t="s">
        <v>22</v>
      </c>
      <c r="E113" s="4" t="s">
        <v>302</v>
      </c>
      <c r="F113" s="12">
        <v>390</v>
      </c>
      <c r="G113" s="12" t="s">
        <v>259</v>
      </c>
      <c r="H113" s="12">
        <v>446889</v>
      </c>
      <c r="I113" s="2">
        <v>176</v>
      </c>
      <c r="J113" s="2">
        <v>219296</v>
      </c>
      <c r="K113" s="13">
        <f t="shared" si="5"/>
        <v>214</v>
      </c>
      <c r="L113" s="13">
        <f t="shared" si="8"/>
        <v>1063.518691588785</v>
      </c>
      <c r="M113" s="13">
        <f t="shared" si="6"/>
        <v>227593</v>
      </c>
    </row>
    <row r="114" spans="1:13" x14ac:dyDescent="0.3">
      <c r="A114" s="4">
        <f t="shared" si="7"/>
        <v>110</v>
      </c>
      <c r="B114" s="3" t="s">
        <v>260</v>
      </c>
      <c r="C114" s="3" t="s">
        <v>261</v>
      </c>
      <c r="D114" s="4" t="s">
        <v>22</v>
      </c>
      <c r="E114" s="4" t="s">
        <v>302</v>
      </c>
      <c r="F114" s="12">
        <v>8</v>
      </c>
      <c r="G114" s="12" t="s">
        <v>79</v>
      </c>
      <c r="H114" s="12">
        <v>8000</v>
      </c>
      <c r="I114" s="13"/>
      <c r="J114" s="13"/>
      <c r="K114" s="13">
        <f t="shared" si="5"/>
        <v>8</v>
      </c>
      <c r="L114" s="13">
        <f t="shared" si="8"/>
        <v>1000</v>
      </c>
      <c r="M114" s="13">
        <f t="shared" si="6"/>
        <v>8000</v>
      </c>
    </row>
    <row r="115" spans="1:13" ht="37.5" x14ac:dyDescent="0.3">
      <c r="A115" s="4">
        <f t="shared" si="7"/>
        <v>111</v>
      </c>
      <c r="B115" s="3" t="s">
        <v>262</v>
      </c>
      <c r="C115" s="3" t="s">
        <v>263</v>
      </c>
      <c r="D115" s="4" t="s">
        <v>22</v>
      </c>
      <c r="E115" s="4" t="s">
        <v>302</v>
      </c>
      <c r="F115" s="12">
        <v>77</v>
      </c>
      <c r="G115" s="12" t="s">
        <v>79</v>
      </c>
      <c r="H115" s="12">
        <v>77000</v>
      </c>
      <c r="I115" s="2">
        <v>54</v>
      </c>
      <c r="J115" s="2">
        <v>54000</v>
      </c>
      <c r="K115" s="13">
        <f t="shared" si="5"/>
        <v>23</v>
      </c>
      <c r="L115" s="13">
        <f t="shared" si="8"/>
        <v>1000</v>
      </c>
      <c r="M115" s="13">
        <f t="shared" si="6"/>
        <v>23000</v>
      </c>
    </row>
    <row r="116" spans="1:13" ht="37.5" x14ac:dyDescent="0.3">
      <c r="A116" s="4">
        <f t="shared" si="7"/>
        <v>112</v>
      </c>
      <c r="B116" s="3" t="s">
        <v>264</v>
      </c>
      <c r="C116" s="3" t="s">
        <v>265</v>
      </c>
      <c r="D116" s="4" t="s">
        <v>22</v>
      </c>
      <c r="E116" s="4" t="s">
        <v>302</v>
      </c>
      <c r="F116" s="12">
        <v>74</v>
      </c>
      <c r="G116" s="12" t="s">
        <v>79</v>
      </c>
      <c r="H116" s="12">
        <v>74000</v>
      </c>
      <c r="I116" s="2">
        <v>70</v>
      </c>
      <c r="J116" s="2">
        <v>70000</v>
      </c>
      <c r="K116" s="13">
        <f t="shared" si="5"/>
        <v>4</v>
      </c>
      <c r="L116" s="13">
        <f t="shared" si="8"/>
        <v>1000</v>
      </c>
      <c r="M116" s="13">
        <f t="shared" si="6"/>
        <v>4000</v>
      </c>
    </row>
    <row r="117" spans="1:13" ht="37.5" x14ac:dyDescent="0.3">
      <c r="A117" s="4">
        <f t="shared" si="7"/>
        <v>113</v>
      </c>
      <c r="B117" s="3" t="s">
        <v>266</v>
      </c>
      <c r="C117" s="3" t="s">
        <v>267</v>
      </c>
      <c r="D117" s="4" t="s">
        <v>22</v>
      </c>
      <c r="E117" s="4" t="s">
        <v>302</v>
      </c>
      <c r="F117" s="12">
        <v>9</v>
      </c>
      <c r="G117" s="12" t="s">
        <v>79</v>
      </c>
      <c r="H117" s="12">
        <v>9000</v>
      </c>
      <c r="I117" s="2">
        <v>2</v>
      </c>
      <c r="J117" s="2">
        <v>2000</v>
      </c>
      <c r="K117" s="13">
        <f t="shared" si="5"/>
        <v>7</v>
      </c>
      <c r="L117" s="13">
        <f t="shared" si="8"/>
        <v>1000</v>
      </c>
      <c r="M117" s="13">
        <f t="shared" si="6"/>
        <v>7000</v>
      </c>
    </row>
    <row r="118" spans="1:13" ht="37.5" x14ac:dyDescent="0.3">
      <c r="A118" s="4">
        <f t="shared" si="7"/>
        <v>114</v>
      </c>
      <c r="B118" s="3" t="s">
        <v>268</v>
      </c>
      <c r="C118" s="3" t="s">
        <v>269</v>
      </c>
      <c r="D118" s="4" t="s">
        <v>22</v>
      </c>
      <c r="E118" s="4" t="s">
        <v>302</v>
      </c>
      <c r="F118" s="12">
        <v>8</v>
      </c>
      <c r="G118" s="12" t="s">
        <v>79</v>
      </c>
      <c r="H118" s="12">
        <v>8000</v>
      </c>
      <c r="I118" s="13"/>
      <c r="J118" s="13"/>
      <c r="K118" s="13">
        <f t="shared" si="5"/>
        <v>8</v>
      </c>
      <c r="L118" s="13">
        <f t="shared" si="8"/>
        <v>1000</v>
      </c>
      <c r="M118" s="13">
        <f t="shared" si="6"/>
        <v>8000</v>
      </c>
    </row>
    <row r="119" spans="1:13" x14ac:dyDescent="0.3">
      <c r="A119" s="4">
        <f t="shared" si="7"/>
        <v>115</v>
      </c>
      <c r="B119" s="3" t="s">
        <v>270</v>
      </c>
      <c r="C119" s="3" t="s">
        <v>271</v>
      </c>
      <c r="D119" s="4" t="s">
        <v>22</v>
      </c>
      <c r="E119" s="4" t="s">
        <v>302</v>
      </c>
      <c r="F119" s="12">
        <v>6</v>
      </c>
      <c r="G119" s="12" t="s">
        <v>79</v>
      </c>
      <c r="H119" s="12">
        <v>6000</v>
      </c>
      <c r="I119" s="13"/>
      <c r="J119" s="13"/>
      <c r="K119" s="13">
        <f t="shared" si="5"/>
        <v>6</v>
      </c>
      <c r="L119" s="13">
        <f t="shared" si="8"/>
        <v>1000</v>
      </c>
      <c r="M119" s="13">
        <f t="shared" si="6"/>
        <v>6000</v>
      </c>
    </row>
    <row r="120" spans="1:13" x14ac:dyDescent="0.3">
      <c r="A120" s="4">
        <f t="shared" si="7"/>
        <v>116</v>
      </c>
      <c r="B120" s="3" t="s">
        <v>272</v>
      </c>
      <c r="C120" s="3" t="s">
        <v>273</v>
      </c>
      <c r="D120" s="4" t="s">
        <v>22</v>
      </c>
      <c r="E120" s="4" t="s">
        <v>302</v>
      </c>
      <c r="F120" s="12">
        <v>45</v>
      </c>
      <c r="G120" s="12" t="s">
        <v>79</v>
      </c>
      <c r="H120" s="12">
        <v>45000</v>
      </c>
      <c r="I120" s="2">
        <v>31</v>
      </c>
      <c r="J120" s="2">
        <v>31000</v>
      </c>
      <c r="K120" s="13">
        <f t="shared" si="5"/>
        <v>14</v>
      </c>
      <c r="L120" s="13">
        <f t="shared" si="8"/>
        <v>1000</v>
      </c>
      <c r="M120" s="13">
        <f t="shared" si="6"/>
        <v>14000</v>
      </c>
    </row>
    <row r="121" spans="1:13" x14ac:dyDescent="0.3">
      <c r="A121" s="4">
        <f t="shared" si="7"/>
        <v>117</v>
      </c>
      <c r="B121" s="3" t="s">
        <v>274</v>
      </c>
      <c r="C121" s="3" t="s">
        <v>275</v>
      </c>
      <c r="D121" s="4" t="s">
        <v>22</v>
      </c>
      <c r="E121" s="4" t="s">
        <v>302</v>
      </c>
      <c r="F121" s="12">
        <v>1701</v>
      </c>
      <c r="G121" s="12" t="s">
        <v>79</v>
      </c>
      <c r="H121" s="12">
        <v>1701000</v>
      </c>
      <c r="I121" s="2">
        <v>103</v>
      </c>
      <c r="J121" s="2">
        <v>103000</v>
      </c>
      <c r="K121" s="13">
        <f t="shared" si="5"/>
        <v>1598</v>
      </c>
      <c r="L121" s="13">
        <f t="shared" si="8"/>
        <v>1000</v>
      </c>
      <c r="M121" s="13">
        <f t="shared" si="6"/>
        <v>1598000</v>
      </c>
    </row>
    <row r="122" spans="1:13" x14ac:dyDescent="0.3">
      <c r="A122" s="4">
        <f t="shared" si="7"/>
        <v>118</v>
      </c>
      <c r="B122" s="3" t="s">
        <v>276</v>
      </c>
      <c r="C122" s="3" t="s">
        <v>277</v>
      </c>
      <c r="D122" s="4" t="s">
        <v>22</v>
      </c>
      <c r="E122" s="4" t="s">
        <v>302</v>
      </c>
      <c r="F122" s="12">
        <v>778</v>
      </c>
      <c r="G122" s="12" t="s">
        <v>79</v>
      </c>
      <c r="H122" s="12">
        <v>778000</v>
      </c>
      <c r="I122" s="2">
        <v>172</v>
      </c>
      <c r="J122" s="2">
        <v>172000</v>
      </c>
      <c r="K122" s="13">
        <f t="shared" si="5"/>
        <v>606</v>
      </c>
      <c r="L122" s="13">
        <f t="shared" si="8"/>
        <v>1000</v>
      </c>
      <c r="M122" s="13">
        <f t="shared" si="6"/>
        <v>606000</v>
      </c>
    </row>
    <row r="123" spans="1:13" x14ac:dyDescent="0.3">
      <c r="A123" s="4">
        <f t="shared" si="7"/>
        <v>119</v>
      </c>
      <c r="B123" s="3" t="s">
        <v>278</v>
      </c>
      <c r="C123" s="3" t="s">
        <v>279</v>
      </c>
      <c r="D123" s="4" t="s">
        <v>22</v>
      </c>
      <c r="E123" s="4" t="s">
        <v>302</v>
      </c>
      <c r="F123" s="12">
        <v>85</v>
      </c>
      <c r="G123" s="12" t="s">
        <v>79</v>
      </c>
      <c r="H123" s="12">
        <v>85000</v>
      </c>
      <c r="I123" s="2">
        <v>80</v>
      </c>
      <c r="J123" s="2">
        <v>80000</v>
      </c>
      <c r="K123" s="13">
        <f t="shared" si="5"/>
        <v>5</v>
      </c>
      <c r="L123" s="13">
        <f t="shared" si="8"/>
        <v>1000</v>
      </c>
      <c r="M123" s="13">
        <f t="shared" si="6"/>
        <v>5000</v>
      </c>
    </row>
    <row r="124" spans="1:13" x14ac:dyDescent="0.3">
      <c r="A124" s="4">
        <f t="shared" si="7"/>
        <v>120</v>
      </c>
      <c r="B124" s="3" t="s">
        <v>280</v>
      </c>
      <c r="C124" s="3" t="s">
        <v>281</v>
      </c>
      <c r="D124" s="4" t="s">
        <v>22</v>
      </c>
      <c r="E124" s="4" t="s">
        <v>302</v>
      </c>
      <c r="F124" s="12">
        <v>8</v>
      </c>
      <c r="G124" s="12" t="s">
        <v>79</v>
      </c>
      <c r="H124" s="12">
        <v>8000</v>
      </c>
      <c r="I124" s="13"/>
      <c r="J124" s="13"/>
      <c r="K124" s="13">
        <f t="shared" si="5"/>
        <v>8</v>
      </c>
      <c r="L124" s="13">
        <f t="shared" si="8"/>
        <v>1000</v>
      </c>
      <c r="M124" s="13">
        <f t="shared" si="6"/>
        <v>8000</v>
      </c>
    </row>
    <row r="125" spans="1:13" x14ac:dyDescent="0.3">
      <c r="A125" s="4">
        <f t="shared" si="7"/>
        <v>121</v>
      </c>
      <c r="B125" s="3" t="s">
        <v>282</v>
      </c>
      <c r="C125" s="3" t="s">
        <v>283</v>
      </c>
      <c r="D125" s="4" t="s">
        <v>22</v>
      </c>
      <c r="E125" s="4" t="s">
        <v>302</v>
      </c>
      <c r="F125" s="12">
        <v>6</v>
      </c>
      <c r="G125" s="12" t="s">
        <v>79</v>
      </c>
      <c r="H125" s="12">
        <v>6000</v>
      </c>
      <c r="I125" s="13"/>
      <c r="J125" s="13"/>
      <c r="K125" s="13">
        <f t="shared" si="5"/>
        <v>6</v>
      </c>
      <c r="L125" s="13">
        <f t="shared" si="8"/>
        <v>1000</v>
      </c>
      <c r="M125" s="13">
        <f t="shared" si="6"/>
        <v>6000</v>
      </c>
    </row>
    <row r="126" spans="1:13" x14ac:dyDescent="0.3">
      <c r="A126" s="4">
        <f t="shared" si="7"/>
        <v>122</v>
      </c>
      <c r="B126" s="3" t="s">
        <v>284</v>
      </c>
      <c r="C126" s="3" t="s">
        <v>285</v>
      </c>
      <c r="D126" s="4" t="s">
        <v>22</v>
      </c>
      <c r="E126" s="4" t="s">
        <v>302</v>
      </c>
      <c r="F126" s="12">
        <v>10</v>
      </c>
      <c r="G126" s="12" t="s">
        <v>79</v>
      </c>
      <c r="H126" s="12">
        <v>10000</v>
      </c>
      <c r="I126" s="2">
        <v>5</v>
      </c>
      <c r="J126" s="2">
        <v>5000</v>
      </c>
      <c r="K126" s="13">
        <f t="shared" si="5"/>
        <v>5</v>
      </c>
      <c r="L126" s="13">
        <f t="shared" si="8"/>
        <v>1000</v>
      </c>
      <c r="M126" s="13">
        <f t="shared" si="6"/>
        <v>5000</v>
      </c>
    </row>
    <row r="127" spans="1:13" x14ac:dyDescent="0.3">
      <c r="A127" s="11"/>
      <c r="B127" s="160" t="s">
        <v>307</v>
      </c>
      <c r="C127" s="161"/>
      <c r="D127" s="11"/>
      <c r="E127" s="26"/>
      <c r="F127" s="11"/>
      <c r="G127" s="11"/>
      <c r="H127" s="11"/>
      <c r="I127" s="13"/>
      <c r="J127" s="13"/>
      <c r="K127" s="13"/>
      <c r="L127" s="13"/>
      <c r="M127" s="18">
        <f>SUM(M5:M126)</f>
        <v>66166298</v>
      </c>
    </row>
    <row r="128" spans="1:13" s="19" customFormat="1" x14ac:dyDescent="0.3">
      <c r="A128" s="27"/>
      <c r="B128" s="159" t="s">
        <v>306</v>
      </c>
      <c r="C128" s="159"/>
      <c r="D128" s="27"/>
      <c r="E128" s="27"/>
      <c r="F128" s="10"/>
      <c r="G128" s="10"/>
      <c r="H128" s="10"/>
      <c r="I128" s="21"/>
      <c r="J128" s="21"/>
      <c r="K128" s="21"/>
      <c r="L128" s="21"/>
      <c r="M128" s="21"/>
    </row>
    <row r="129" spans="1:13" x14ac:dyDescent="0.3">
      <c r="A129" s="4">
        <v>1</v>
      </c>
      <c r="B129" s="22" t="s">
        <v>308</v>
      </c>
      <c r="C129" s="23" t="s">
        <v>309</v>
      </c>
      <c r="D129" s="22" t="s">
        <v>22</v>
      </c>
      <c r="E129" s="4" t="s">
        <v>310</v>
      </c>
      <c r="F129" s="24">
        <v>58383.366040000001</v>
      </c>
      <c r="G129" s="11"/>
      <c r="H129" s="11"/>
      <c r="I129" s="11"/>
      <c r="J129" s="11"/>
      <c r="K129" s="24">
        <v>377</v>
      </c>
      <c r="L129" s="24">
        <v>58383.366040000001</v>
      </c>
      <c r="M129" s="25">
        <v>22010529</v>
      </c>
    </row>
    <row r="130" spans="1:13" x14ac:dyDescent="0.3">
      <c r="A130" s="4">
        <v>2</v>
      </c>
      <c r="B130" s="22" t="s">
        <v>311</v>
      </c>
      <c r="C130" s="23" t="s">
        <v>312</v>
      </c>
      <c r="D130" s="22" t="s">
        <v>22</v>
      </c>
      <c r="E130" s="4" t="s">
        <v>310</v>
      </c>
      <c r="F130" s="11"/>
      <c r="G130" s="11"/>
      <c r="H130" s="11"/>
      <c r="I130" s="11"/>
      <c r="J130" s="11"/>
      <c r="K130" s="24">
        <v>8</v>
      </c>
      <c r="L130" s="24">
        <v>3100000</v>
      </c>
      <c r="M130" s="25">
        <v>24800000</v>
      </c>
    </row>
    <row r="131" spans="1:13" x14ac:dyDescent="0.3">
      <c r="A131" s="4">
        <v>3</v>
      </c>
      <c r="B131" s="22" t="s">
        <v>313</v>
      </c>
      <c r="C131" s="23" t="s">
        <v>314</v>
      </c>
      <c r="D131" s="22" t="s">
        <v>123</v>
      </c>
      <c r="E131" s="4" t="s">
        <v>310</v>
      </c>
      <c r="F131" s="11"/>
      <c r="G131" s="11"/>
      <c r="H131" s="11"/>
      <c r="I131" s="11"/>
      <c r="J131" s="11"/>
      <c r="K131" s="11">
        <v>150</v>
      </c>
      <c r="L131" s="24">
        <v>98801.85851780558</v>
      </c>
      <c r="M131" s="24">
        <f>L131*K131</f>
        <v>14820278.777670838</v>
      </c>
    </row>
    <row r="132" spans="1:13" x14ac:dyDescent="0.3">
      <c r="A132" s="11"/>
      <c r="B132" s="160" t="s">
        <v>307</v>
      </c>
      <c r="C132" s="161"/>
      <c r="D132" s="11"/>
      <c r="E132" s="26"/>
      <c r="F132" s="11"/>
      <c r="G132" s="11"/>
      <c r="H132" s="11"/>
      <c r="I132" s="11"/>
      <c r="J132" s="11"/>
      <c r="K132" s="11"/>
      <c r="L132" s="11"/>
      <c r="M132" s="18">
        <f>SUM(M129:M131)</f>
        <v>61630807.777670838</v>
      </c>
    </row>
    <row r="133" spans="1:13" x14ac:dyDescent="0.3">
      <c r="A133" s="11"/>
      <c r="B133" s="155" t="s">
        <v>359</v>
      </c>
      <c r="C133" s="156"/>
      <c r="D133" s="11"/>
      <c r="E133" s="11"/>
      <c r="F133" s="11"/>
      <c r="G133" s="11"/>
      <c r="H133" s="11"/>
      <c r="I133" s="11"/>
      <c r="J133" s="11"/>
      <c r="K133" s="11"/>
      <c r="L133" s="9"/>
      <c r="M133" s="9"/>
    </row>
    <row r="134" spans="1:13" x14ac:dyDescent="0.3">
      <c r="A134" s="11">
        <v>1</v>
      </c>
      <c r="B134" s="11"/>
      <c r="C134" s="28" t="s">
        <v>315</v>
      </c>
      <c r="D134" s="11" t="s">
        <v>22</v>
      </c>
      <c r="E134" s="11"/>
      <c r="F134" s="11"/>
      <c r="G134" s="11"/>
      <c r="H134" s="11"/>
      <c r="I134" s="11"/>
      <c r="J134" s="11"/>
      <c r="K134" s="11">
        <v>15</v>
      </c>
      <c r="L134" s="9"/>
      <c r="M134" s="9"/>
    </row>
    <row r="135" spans="1:13" x14ac:dyDescent="0.3">
      <c r="A135" s="11">
        <v>2</v>
      </c>
      <c r="B135" s="11"/>
      <c r="C135" s="28" t="s">
        <v>316</v>
      </c>
      <c r="D135" s="11" t="s">
        <v>22</v>
      </c>
      <c r="E135" s="11"/>
      <c r="F135" s="11"/>
      <c r="G135" s="11"/>
      <c r="H135" s="11"/>
      <c r="I135" s="11"/>
      <c r="J135" s="11"/>
      <c r="K135" s="11">
        <v>15</v>
      </c>
      <c r="L135" s="9"/>
      <c r="M135" s="9"/>
    </row>
    <row r="136" spans="1:13" x14ac:dyDescent="0.3">
      <c r="A136" s="11">
        <v>3</v>
      </c>
      <c r="B136" s="11"/>
      <c r="C136" s="28" t="s">
        <v>317</v>
      </c>
      <c r="D136" s="11" t="s">
        <v>22</v>
      </c>
      <c r="E136" s="11"/>
      <c r="F136" s="11"/>
      <c r="G136" s="11"/>
      <c r="H136" s="11"/>
      <c r="I136" s="11"/>
      <c r="J136" s="11"/>
      <c r="K136" s="11">
        <v>6</v>
      </c>
      <c r="L136" s="9"/>
      <c r="M136" s="9"/>
    </row>
    <row r="137" spans="1:13" x14ac:dyDescent="0.3">
      <c r="A137" s="11">
        <v>4</v>
      </c>
      <c r="B137" s="11"/>
      <c r="C137" s="28" t="s">
        <v>318</v>
      </c>
      <c r="D137" s="11" t="s">
        <v>22</v>
      </c>
      <c r="E137" s="11"/>
      <c r="F137" s="11"/>
      <c r="G137" s="11"/>
      <c r="H137" s="11"/>
      <c r="I137" s="11"/>
      <c r="J137" s="11"/>
      <c r="K137" s="11">
        <v>3</v>
      </c>
      <c r="L137" s="9"/>
      <c r="M137" s="9"/>
    </row>
    <row r="138" spans="1:13" x14ac:dyDescent="0.3">
      <c r="A138" s="11">
        <v>5</v>
      </c>
      <c r="B138" s="11"/>
      <c r="C138" s="28" t="s">
        <v>319</v>
      </c>
      <c r="D138" s="11" t="s">
        <v>22</v>
      </c>
      <c r="E138" s="11"/>
      <c r="F138" s="11"/>
      <c r="G138" s="11"/>
      <c r="H138" s="11"/>
      <c r="I138" s="11"/>
      <c r="J138" s="11"/>
      <c r="K138" s="11">
        <v>1</v>
      </c>
      <c r="L138" s="9"/>
      <c r="M138" s="9"/>
    </row>
    <row r="139" spans="1:13" x14ac:dyDescent="0.3">
      <c r="A139" s="11">
        <v>6</v>
      </c>
      <c r="B139" s="11"/>
      <c r="C139" s="28" t="s">
        <v>320</v>
      </c>
      <c r="D139" s="11" t="s">
        <v>22</v>
      </c>
      <c r="E139" s="11"/>
      <c r="F139" s="11"/>
      <c r="G139" s="11"/>
      <c r="H139" s="11"/>
      <c r="I139" s="11"/>
      <c r="J139" s="11"/>
      <c r="K139" s="11">
        <v>1</v>
      </c>
      <c r="L139" s="9"/>
      <c r="M139" s="9"/>
    </row>
    <row r="140" spans="1:13" ht="37.5" x14ac:dyDescent="0.3">
      <c r="A140" s="11">
        <v>7</v>
      </c>
      <c r="B140" s="11"/>
      <c r="C140" s="28" t="s">
        <v>321</v>
      </c>
      <c r="D140" s="11" t="s">
        <v>22</v>
      </c>
      <c r="E140" s="11"/>
      <c r="F140" s="11"/>
      <c r="G140" s="11"/>
      <c r="H140" s="11"/>
      <c r="I140" s="11"/>
      <c r="J140" s="11"/>
      <c r="K140" s="11">
        <v>7</v>
      </c>
      <c r="L140" s="9"/>
      <c r="M140" s="9"/>
    </row>
    <row r="141" spans="1:13" x14ac:dyDescent="0.3">
      <c r="A141" s="11">
        <v>8</v>
      </c>
      <c r="B141" s="11"/>
      <c r="C141" s="28" t="s">
        <v>322</v>
      </c>
      <c r="D141" s="11" t="s">
        <v>22</v>
      </c>
      <c r="E141" s="11"/>
      <c r="F141" s="11"/>
      <c r="G141" s="11"/>
      <c r="H141" s="11"/>
      <c r="I141" s="11"/>
      <c r="J141" s="11"/>
      <c r="K141" s="11">
        <v>1</v>
      </c>
      <c r="L141" s="9"/>
      <c r="M141" s="9"/>
    </row>
    <row r="142" spans="1:13" x14ac:dyDescent="0.3">
      <c r="A142" s="11">
        <v>9</v>
      </c>
      <c r="B142" s="11"/>
      <c r="C142" s="28" t="s">
        <v>323</v>
      </c>
      <c r="D142" s="11" t="s">
        <v>22</v>
      </c>
      <c r="E142" s="11"/>
      <c r="F142" s="11"/>
      <c r="G142" s="11"/>
      <c r="H142" s="11"/>
      <c r="I142" s="11"/>
      <c r="J142" s="11"/>
      <c r="K142" s="11">
        <v>2</v>
      </c>
      <c r="L142" s="9"/>
      <c r="M142" s="9"/>
    </row>
    <row r="143" spans="1:13" x14ac:dyDescent="0.3">
      <c r="A143" s="11">
        <v>10</v>
      </c>
      <c r="B143" s="11"/>
      <c r="C143" s="28" t="s">
        <v>324</v>
      </c>
      <c r="D143" s="11" t="s">
        <v>22</v>
      </c>
      <c r="E143" s="11"/>
      <c r="F143" s="11"/>
      <c r="G143" s="11"/>
      <c r="H143" s="11"/>
      <c r="I143" s="11"/>
      <c r="J143" s="11"/>
      <c r="K143" s="11">
        <v>1</v>
      </c>
      <c r="L143" s="9"/>
      <c r="M143" s="9"/>
    </row>
    <row r="144" spans="1:13" ht="37.5" x14ac:dyDescent="0.3">
      <c r="A144" s="11">
        <v>11</v>
      </c>
      <c r="B144" s="11"/>
      <c r="C144" s="28" t="s">
        <v>325</v>
      </c>
      <c r="D144" s="11" t="s">
        <v>22</v>
      </c>
      <c r="E144" s="11"/>
      <c r="F144" s="11"/>
      <c r="G144" s="11"/>
      <c r="H144" s="11"/>
      <c r="I144" s="11"/>
      <c r="J144" s="11"/>
      <c r="K144" s="11">
        <v>1</v>
      </c>
      <c r="L144" s="9"/>
      <c r="M144" s="9"/>
    </row>
    <row r="145" spans="1:13" ht="37.5" x14ac:dyDescent="0.3">
      <c r="A145" s="11">
        <v>12</v>
      </c>
      <c r="B145" s="11"/>
      <c r="C145" s="28" t="s">
        <v>326</v>
      </c>
      <c r="D145" s="11" t="s">
        <v>22</v>
      </c>
      <c r="E145" s="11"/>
      <c r="F145" s="11"/>
      <c r="G145" s="11"/>
      <c r="H145" s="11"/>
      <c r="I145" s="11"/>
      <c r="J145" s="11"/>
      <c r="K145" s="11">
        <v>43</v>
      </c>
      <c r="L145" s="9"/>
      <c r="M145" s="9"/>
    </row>
    <row r="146" spans="1:13" x14ac:dyDescent="0.3">
      <c r="A146" s="11">
        <v>13</v>
      </c>
      <c r="B146" s="11"/>
      <c r="C146" s="28" t="s">
        <v>327</v>
      </c>
      <c r="D146" s="11" t="s">
        <v>22</v>
      </c>
      <c r="E146" s="11"/>
      <c r="F146" s="11"/>
      <c r="G146" s="11"/>
      <c r="H146" s="11"/>
      <c r="I146" s="11"/>
      <c r="J146" s="11"/>
      <c r="K146" s="11">
        <v>5</v>
      </c>
      <c r="L146" s="9"/>
      <c r="M146" s="9"/>
    </row>
    <row r="147" spans="1:13" ht="37.5" x14ac:dyDescent="0.3">
      <c r="A147" s="11">
        <v>14</v>
      </c>
      <c r="B147" s="11"/>
      <c r="C147" s="28" t="s">
        <v>328</v>
      </c>
      <c r="D147" s="11" t="s">
        <v>22</v>
      </c>
      <c r="E147" s="11"/>
      <c r="F147" s="11"/>
      <c r="G147" s="11"/>
      <c r="H147" s="11"/>
      <c r="I147" s="11"/>
      <c r="J147" s="11"/>
      <c r="K147" s="11">
        <v>1</v>
      </c>
      <c r="L147" s="9"/>
      <c r="M147" s="9"/>
    </row>
    <row r="148" spans="1:13" ht="37.5" x14ac:dyDescent="0.3">
      <c r="A148" s="11">
        <v>15</v>
      </c>
      <c r="B148" s="11"/>
      <c r="C148" s="28" t="s">
        <v>329</v>
      </c>
      <c r="D148" s="11" t="s">
        <v>22</v>
      </c>
      <c r="E148" s="11"/>
      <c r="F148" s="11"/>
      <c r="G148" s="11"/>
      <c r="H148" s="11"/>
      <c r="I148" s="11"/>
      <c r="J148" s="11"/>
      <c r="K148" s="11">
        <v>34</v>
      </c>
      <c r="L148" s="9"/>
      <c r="M148" s="9"/>
    </row>
    <row r="149" spans="1:13" ht="37.5" x14ac:dyDescent="0.3">
      <c r="A149" s="11">
        <v>16</v>
      </c>
      <c r="B149" s="11"/>
      <c r="C149" s="28" t="s">
        <v>330</v>
      </c>
      <c r="D149" s="11" t="s">
        <v>22</v>
      </c>
      <c r="E149" s="11"/>
      <c r="F149" s="11"/>
      <c r="G149" s="11"/>
      <c r="H149" s="11"/>
      <c r="I149" s="11"/>
      <c r="J149" s="11"/>
      <c r="K149" s="11">
        <v>6</v>
      </c>
      <c r="L149" s="9"/>
      <c r="M149" s="9"/>
    </row>
    <row r="150" spans="1:13" x14ac:dyDescent="0.3">
      <c r="A150" s="11">
        <v>17</v>
      </c>
      <c r="B150" s="11"/>
      <c r="C150" s="28" t="s">
        <v>331</v>
      </c>
      <c r="D150" s="11" t="s">
        <v>22</v>
      </c>
      <c r="E150" s="11"/>
      <c r="F150" s="11"/>
      <c r="G150" s="11"/>
      <c r="H150" s="11"/>
      <c r="I150" s="11"/>
      <c r="J150" s="11"/>
      <c r="K150" s="11">
        <v>23</v>
      </c>
      <c r="L150" s="9"/>
      <c r="M150" s="9"/>
    </row>
    <row r="151" spans="1:13" x14ac:dyDescent="0.3">
      <c r="A151" s="11">
        <v>18</v>
      </c>
      <c r="B151" s="11"/>
      <c r="C151" s="28" t="s">
        <v>332</v>
      </c>
      <c r="D151" s="11" t="s">
        <v>22</v>
      </c>
      <c r="E151" s="11"/>
      <c r="F151" s="11"/>
      <c r="G151" s="11"/>
      <c r="H151" s="11"/>
      <c r="I151" s="11"/>
      <c r="J151" s="11"/>
      <c r="K151" s="11">
        <v>12</v>
      </c>
      <c r="L151" s="9"/>
      <c r="M151" s="9"/>
    </row>
    <row r="152" spans="1:13" x14ac:dyDescent="0.3">
      <c r="A152" s="11">
        <v>19</v>
      </c>
      <c r="B152" s="11"/>
      <c r="C152" s="28" t="s">
        <v>333</v>
      </c>
      <c r="D152" s="11" t="s">
        <v>22</v>
      </c>
      <c r="E152" s="11"/>
      <c r="F152" s="11"/>
      <c r="G152" s="11"/>
      <c r="H152" s="11"/>
      <c r="I152" s="11"/>
      <c r="J152" s="11"/>
      <c r="K152" s="11">
        <v>5</v>
      </c>
      <c r="L152" s="9"/>
      <c r="M152" s="9"/>
    </row>
    <row r="153" spans="1:13" x14ac:dyDescent="0.3">
      <c r="A153" s="11">
        <v>20</v>
      </c>
      <c r="B153" s="11"/>
      <c r="C153" s="28" t="s">
        <v>334</v>
      </c>
      <c r="D153" s="11" t="s">
        <v>22</v>
      </c>
      <c r="E153" s="11"/>
      <c r="F153" s="11"/>
      <c r="G153" s="11"/>
      <c r="H153" s="11"/>
      <c r="I153" s="11"/>
      <c r="J153" s="11"/>
      <c r="K153" s="11">
        <v>13</v>
      </c>
      <c r="L153" s="9"/>
      <c r="M153" s="9"/>
    </row>
    <row r="154" spans="1:13" x14ac:dyDescent="0.3">
      <c r="A154" s="11">
        <v>21</v>
      </c>
      <c r="B154" s="11"/>
      <c r="C154" s="28" t="s">
        <v>335</v>
      </c>
      <c r="D154" s="11" t="s">
        <v>22</v>
      </c>
      <c r="E154" s="11"/>
      <c r="F154" s="11"/>
      <c r="G154" s="11"/>
      <c r="H154" s="11"/>
      <c r="I154" s="11"/>
      <c r="J154" s="11"/>
      <c r="K154" s="11">
        <v>1</v>
      </c>
      <c r="L154" s="9"/>
      <c r="M154" s="9"/>
    </row>
    <row r="155" spans="1:13" x14ac:dyDescent="0.3">
      <c r="A155" s="11">
        <v>22</v>
      </c>
      <c r="B155" s="11"/>
      <c r="C155" s="28" t="s">
        <v>336</v>
      </c>
      <c r="D155" s="11" t="s">
        <v>22</v>
      </c>
      <c r="E155" s="11"/>
      <c r="F155" s="11"/>
      <c r="G155" s="11"/>
      <c r="H155" s="11"/>
      <c r="I155" s="11"/>
      <c r="J155" s="11"/>
      <c r="K155" s="11">
        <v>1</v>
      </c>
      <c r="L155" s="9"/>
      <c r="M155" s="9"/>
    </row>
    <row r="156" spans="1:13" x14ac:dyDescent="0.3">
      <c r="A156" s="11">
        <v>23</v>
      </c>
      <c r="B156" s="11"/>
      <c r="C156" s="28" t="s">
        <v>337</v>
      </c>
      <c r="D156" s="11" t="s">
        <v>22</v>
      </c>
      <c r="E156" s="11"/>
      <c r="F156" s="11"/>
      <c r="G156" s="11"/>
      <c r="H156" s="11"/>
      <c r="I156" s="11"/>
      <c r="J156" s="11"/>
      <c r="K156" s="11">
        <v>1</v>
      </c>
      <c r="L156" s="9"/>
      <c r="M156" s="9"/>
    </row>
    <row r="157" spans="1:13" x14ac:dyDescent="0.3">
      <c r="A157" s="11">
        <v>24</v>
      </c>
      <c r="B157" s="11"/>
      <c r="C157" s="28" t="s">
        <v>338</v>
      </c>
      <c r="D157" s="11" t="s">
        <v>22</v>
      </c>
      <c r="E157" s="11"/>
      <c r="F157" s="11"/>
      <c r="G157" s="11"/>
      <c r="H157" s="11"/>
      <c r="I157" s="11"/>
      <c r="J157" s="11"/>
      <c r="K157" s="11">
        <v>3</v>
      </c>
      <c r="L157" s="9"/>
      <c r="M157" s="9"/>
    </row>
    <row r="158" spans="1:13" x14ac:dyDescent="0.3">
      <c r="A158" s="11">
        <v>25</v>
      </c>
      <c r="B158" s="11"/>
      <c r="C158" s="28" t="s">
        <v>323</v>
      </c>
      <c r="D158" s="11" t="s">
        <v>22</v>
      </c>
      <c r="E158" s="11"/>
      <c r="F158" s="11"/>
      <c r="G158" s="11"/>
      <c r="H158" s="11"/>
      <c r="I158" s="11"/>
      <c r="J158" s="11"/>
      <c r="K158" s="11">
        <v>7</v>
      </c>
      <c r="L158" s="9"/>
      <c r="M158" s="9"/>
    </row>
    <row r="159" spans="1:13" x14ac:dyDescent="0.3">
      <c r="A159" s="11">
        <v>26</v>
      </c>
      <c r="B159" s="11"/>
      <c r="C159" s="28" t="s">
        <v>339</v>
      </c>
      <c r="D159" s="11" t="s">
        <v>22</v>
      </c>
      <c r="E159" s="11"/>
      <c r="F159" s="11"/>
      <c r="G159" s="11"/>
      <c r="H159" s="11"/>
      <c r="I159" s="11"/>
      <c r="J159" s="11"/>
      <c r="K159" s="11">
        <v>2</v>
      </c>
      <c r="L159" s="9"/>
      <c r="M159" s="9"/>
    </row>
    <row r="160" spans="1:13" x14ac:dyDescent="0.3">
      <c r="A160" s="11">
        <v>27</v>
      </c>
      <c r="B160" s="11"/>
      <c r="C160" s="28" t="s">
        <v>320</v>
      </c>
      <c r="D160" s="11" t="s">
        <v>22</v>
      </c>
      <c r="E160" s="11"/>
      <c r="F160" s="11"/>
      <c r="G160" s="11"/>
      <c r="H160" s="11"/>
      <c r="I160" s="11"/>
      <c r="J160" s="11"/>
      <c r="K160" s="11">
        <v>1</v>
      </c>
      <c r="L160" s="9"/>
      <c r="M160" s="9"/>
    </row>
    <row r="161" spans="1:13" x14ac:dyDescent="0.3">
      <c r="A161" s="11">
        <v>28</v>
      </c>
      <c r="B161" s="11"/>
      <c r="C161" s="28" t="s">
        <v>340</v>
      </c>
      <c r="D161" s="11" t="s">
        <v>22</v>
      </c>
      <c r="E161" s="11"/>
      <c r="F161" s="11"/>
      <c r="G161" s="11"/>
      <c r="H161" s="11"/>
      <c r="I161" s="11"/>
      <c r="J161" s="11"/>
      <c r="K161" s="11">
        <v>23</v>
      </c>
      <c r="L161" s="9"/>
      <c r="M161" s="9"/>
    </row>
    <row r="162" spans="1:13" x14ac:dyDescent="0.3">
      <c r="A162" s="11">
        <v>29</v>
      </c>
      <c r="B162" s="11"/>
      <c r="C162" s="28" t="s">
        <v>341</v>
      </c>
      <c r="D162" s="11" t="s">
        <v>22</v>
      </c>
      <c r="E162" s="11"/>
      <c r="F162" s="11"/>
      <c r="G162" s="11"/>
      <c r="H162" s="11"/>
      <c r="I162" s="11"/>
      <c r="J162" s="11"/>
      <c r="K162" s="11">
        <v>4</v>
      </c>
      <c r="L162" s="9"/>
      <c r="M162" s="9"/>
    </row>
    <row r="163" spans="1:13" x14ac:dyDescent="0.3">
      <c r="A163" s="11">
        <v>30</v>
      </c>
      <c r="B163" s="11"/>
      <c r="C163" s="28" t="s">
        <v>342</v>
      </c>
      <c r="D163" s="11" t="s">
        <v>22</v>
      </c>
      <c r="E163" s="11"/>
      <c r="F163" s="11"/>
      <c r="G163" s="11"/>
      <c r="H163" s="11"/>
      <c r="I163" s="11"/>
      <c r="J163" s="11"/>
      <c r="K163" s="11">
        <v>7</v>
      </c>
      <c r="L163" s="9"/>
      <c r="M163" s="9"/>
    </row>
    <row r="164" spans="1:13" x14ac:dyDescent="0.3">
      <c r="A164" s="11">
        <v>31</v>
      </c>
      <c r="B164" s="11"/>
      <c r="C164" s="28" t="s">
        <v>343</v>
      </c>
      <c r="D164" s="11" t="s">
        <v>22</v>
      </c>
      <c r="E164" s="11"/>
      <c r="F164" s="11"/>
      <c r="G164" s="11"/>
      <c r="H164" s="11"/>
      <c r="I164" s="11"/>
      <c r="J164" s="11"/>
      <c r="K164" s="11">
        <v>4</v>
      </c>
      <c r="L164" s="9"/>
      <c r="M164" s="9"/>
    </row>
    <row r="165" spans="1:13" x14ac:dyDescent="0.3">
      <c r="A165" s="11">
        <v>32</v>
      </c>
      <c r="B165" s="11"/>
      <c r="C165" s="28" t="s">
        <v>344</v>
      </c>
      <c r="D165" s="11" t="s">
        <v>22</v>
      </c>
      <c r="E165" s="11"/>
      <c r="F165" s="11"/>
      <c r="G165" s="11"/>
      <c r="H165" s="11"/>
      <c r="I165" s="11"/>
      <c r="J165" s="11"/>
      <c r="K165" s="11">
        <v>1</v>
      </c>
      <c r="L165" s="9"/>
      <c r="M165" s="9"/>
    </row>
    <row r="166" spans="1:13" x14ac:dyDescent="0.3">
      <c r="A166" s="11">
        <v>33</v>
      </c>
      <c r="B166" s="11"/>
      <c r="C166" s="28" t="s">
        <v>345</v>
      </c>
      <c r="D166" s="11" t="s">
        <v>22</v>
      </c>
      <c r="E166" s="11"/>
      <c r="F166" s="11"/>
      <c r="G166" s="11"/>
      <c r="H166" s="11"/>
      <c r="I166" s="11"/>
      <c r="J166" s="11"/>
      <c r="K166" s="11">
        <v>1</v>
      </c>
      <c r="L166" s="9"/>
      <c r="M166" s="9"/>
    </row>
    <row r="167" spans="1:13" ht="37.5" x14ac:dyDescent="0.3">
      <c r="A167" s="11">
        <v>34</v>
      </c>
      <c r="B167" s="11"/>
      <c r="C167" s="28" t="s">
        <v>346</v>
      </c>
      <c r="D167" s="11" t="s">
        <v>22</v>
      </c>
      <c r="E167" s="11"/>
      <c r="F167" s="11"/>
      <c r="G167" s="11"/>
      <c r="H167" s="11"/>
      <c r="I167" s="11"/>
      <c r="J167" s="11"/>
      <c r="K167" s="11">
        <v>1</v>
      </c>
      <c r="L167" s="9"/>
      <c r="M167" s="9"/>
    </row>
    <row r="168" spans="1:13" x14ac:dyDescent="0.3">
      <c r="A168" s="11">
        <v>35</v>
      </c>
      <c r="B168" s="11"/>
      <c r="C168" s="28" t="s">
        <v>347</v>
      </c>
      <c r="D168" s="11" t="s">
        <v>22</v>
      </c>
      <c r="E168" s="11"/>
      <c r="F168" s="11"/>
      <c r="G168" s="11"/>
      <c r="H168" s="11"/>
      <c r="I168" s="11"/>
      <c r="J168" s="11"/>
      <c r="K168" s="11">
        <v>1</v>
      </c>
      <c r="L168" s="9"/>
      <c r="M168" s="9"/>
    </row>
    <row r="169" spans="1:13" x14ac:dyDescent="0.3">
      <c r="A169" s="11">
        <v>36</v>
      </c>
      <c r="B169" s="11"/>
      <c r="C169" s="28" t="s">
        <v>348</v>
      </c>
      <c r="D169" s="11" t="s">
        <v>22</v>
      </c>
      <c r="E169" s="11"/>
      <c r="F169" s="11"/>
      <c r="G169" s="11"/>
      <c r="H169" s="11"/>
      <c r="I169" s="11"/>
      <c r="J169" s="11"/>
      <c r="K169" s="11">
        <v>6</v>
      </c>
      <c r="L169" s="9"/>
      <c r="M169" s="9"/>
    </row>
    <row r="170" spans="1:13" x14ac:dyDescent="0.3">
      <c r="A170" s="11">
        <v>37</v>
      </c>
      <c r="B170" s="11"/>
      <c r="C170" s="28" t="s">
        <v>349</v>
      </c>
      <c r="D170" s="11" t="s">
        <v>22</v>
      </c>
      <c r="E170" s="11"/>
      <c r="F170" s="11"/>
      <c r="G170" s="11"/>
      <c r="H170" s="11"/>
      <c r="I170" s="11"/>
      <c r="J170" s="11"/>
      <c r="K170" s="11">
        <v>1</v>
      </c>
      <c r="L170" s="9"/>
      <c r="M170" s="9"/>
    </row>
    <row r="171" spans="1:13" x14ac:dyDescent="0.3">
      <c r="A171" s="11">
        <v>38</v>
      </c>
      <c r="B171" s="11"/>
      <c r="C171" s="28" t="s">
        <v>350</v>
      </c>
      <c r="D171" s="11" t="s">
        <v>22</v>
      </c>
      <c r="E171" s="11"/>
      <c r="F171" s="11"/>
      <c r="G171" s="11"/>
      <c r="H171" s="11"/>
      <c r="I171" s="11"/>
      <c r="J171" s="11"/>
      <c r="K171" s="11">
        <v>2</v>
      </c>
      <c r="L171" s="9"/>
      <c r="M171" s="9"/>
    </row>
    <row r="172" spans="1:13" x14ac:dyDescent="0.3">
      <c r="A172" s="11">
        <v>39</v>
      </c>
      <c r="B172" s="11"/>
      <c r="C172" s="28" t="s">
        <v>351</v>
      </c>
      <c r="D172" s="11" t="s">
        <v>22</v>
      </c>
      <c r="E172" s="11"/>
      <c r="F172" s="11"/>
      <c r="G172" s="11"/>
      <c r="H172" s="11"/>
      <c r="I172" s="11"/>
      <c r="J172" s="11"/>
      <c r="K172" s="11">
        <v>3</v>
      </c>
      <c r="L172" s="9"/>
      <c r="M172" s="9"/>
    </row>
    <row r="173" spans="1:13" x14ac:dyDescent="0.3">
      <c r="A173" s="11">
        <v>40</v>
      </c>
      <c r="B173" s="11"/>
      <c r="C173" s="28" t="s">
        <v>352</v>
      </c>
      <c r="D173" s="11" t="s">
        <v>22</v>
      </c>
      <c r="E173" s="11"/>
      <c r="F173" s="11"/>
      <c r="G173" s="11"/>
      <c r="H173" s="11"/>
      <c r="I173" s="11"/>
      <c r="J173" s="11"/>
      <c r="K173" s="11">
        <v>1</v>
      </c>
      <c r="L173" s="9"/>
      <c r="M173" s="9"/>
    </row>
    <row r="174" spans="1:13" x14ac:dyDescent="0.3">
      <c r="A174" s="11"/>
      <c r="B174" s="155" t="s">
        <v>360</v>
      </c>
      <c r="C174" s="156"/>
      <c r="D174" s="11"/>
      <c r="E174" s="11"/>
      <c r="F174" s="11"/>
      <c r="G174" s="11"/>
      <c r="H174" s="11"/>
      <c r="I174" s="11"/>
      <c r="J174" s="11"/>
      <c r="K174" s="11"/>
      <c r="L174" s="9"/>
      <c r="M174" s="9"/>
    </row>
    <row r="175" spans="1:13" ht="56.25" x14ac:dyDescent="0.3">
      <c r="A175" s="11">
        <v>1</v>
      </c>
      <c r="B175" s="11"/>
      <c r="C175" s="28" t="s">
        <v>353</v>
      </c>
      <c r="D175" s="11" t="s">
        <v>22</v>
      </c>
      <c r="E175" s="11"/>
      <c r="F175" s="11"/>
      <c r="G175" s="11"/>
      <c r="H175" s="11"/>
      <c r="I175" s="11"/>
      <c r="J175" s="11"/>
      <c r="K175" s="11">
        <v>1</v>
      </c>
      <c r="L175" s="9"/>
      <c r="M175" s="9"/>
    </row>
    <row r="176" spans="1:13" ht="56.25" x14ac:dyDescent="0.3">
      <c r="A176" s="11">
        <v>2</v>
      </c>
      <c r="B176" s="11"/>
      <c r="C176" s="28" t="s">
        <v>354</v>
      </c>
      <c r="D176" s="11" t="s">
        <v>22</v>
      </c>
      <c r="E176" s="11"/>
      <c r="F176" s="11"/>
      <c r="G176" s="11"/>
      <c r="H176" s="11"/>
      <c r="I176" s="11"/>
      <c r="J176" s="11"/>
      <c r="K176" s="11">
        <v>1</v>
      </c>
      <c r="L176" s="9"/>
      <c r="M176" s="9"/>
    </row>
    <row r="177" spans="1:13" ht="56.25" x14ac:dyDescent="0.3">
      <c r="A177" s="11">
        <v>3</v>
      </c>
      <c r="B177" s="11"/>
      <c r="C177" s="28" t="s">
        <v>355</v>
      </c>
      <c r="D177" s="11" t="s">
        <v>22</v>
      </c>
      <c r="E177" s="11"/>
      <c r="F177" s="11"/>
      <c r="G177" s="11"/>
      <c r="H177" s="11"/>
      <c r="I177" s="11"/>
      <c r="J177" s="11"/>
      <c r="K177" s="11">
        <v>1</v>
      </c>
      <c r="L177" s="9"/>
      <c r="M177" s="9"/>
    </row>
    <row r="178" spans="1:13" ht="56.25" x14ac:dyDescent="0.3">
      <c r="A178" s="11">
        <v>4</v>
      </c>
      <c r="B178" s="11"/>
      <c r="C178" s="28" t="s">
        <v>356</v>
      </c>
      <c r="D178" s="11" t="s">
        <v>22</v>
      </c>
      <c r="E178" s="11"/>
      <c r="F178" s="11"/>
      <c r="G178" s="11"/>
      <c r="H178" s="11"/>
      <c r="I178" s="11"/>
      <c r="J178" s="11"/>
      <c r="K178" s="11">
        <v>1</v>
      </c>
      <c r="L178" s="9"/>
      <c r="M178" s="9"/>
    </row>
    <row r="179" spans="1:13" ht="37.5" x14ac:dyDescent="0.3">
      <c r="A179" s="11">
        <v>5</v>
      </c>
      <c r="B179" s="11"/>
      <c r="C179" s="28" t="s">
        <v>357</v>
      </c>
      <c r="D179" s="11" t="s">
        <v>22</v>
      </c>
      <c r="E179" s="11"/>
      <c r="F179" s="11"/>
      <c r="G179" s="11"/>
      <c r="H179" s="11"/>
      <c r="I179" s="11"/>
      <c r="J179" s="11"/>
      <c r="K179" s="11">
        <v>1</v>
      </c>
      <c r="L179" s="9"/>
      <c r="M179" s="9"/>
    </row>
    <row r="180" spans="1:13" ht="37.5" x14ac:dyDescent="0.3">
      <c r="A180" s="11">
        <v>6</v>
      </c>
      <c r="B180" s="11"/>
      <c r="C180" s="28" t="s">
        <v>358</v>
      </c>
      <c r="D180" s="11" t="s">
        <v>22</v>
      </c>
      <c r="E180" s="11"/>
      <c r="F180" s="11"/>
      <c r="G180" s="11"/>
      <c r="H180" s="11"/>
      <c r="I180" s="11"/>
      <c r="J180" s="11"/>
      <c r="K180" s="11">
        <v>1</v>
      </c>
      <c r="L180" s="9"/>
      <c r="M180" s="9"/>
    </row>
  </sheetData>
  <autoFilter ref="A3:K127"/>
  <mergeCells count="7">
    <mergeCell ref="B133:C133"/>
    <mergeCell ref="B174:C174"/>
    <mergeCell ref="A2:H2"/>
    <mergeCell ref="A1:M1"/>
    <mergeCell ref="B128:C128"/>
    <mergeCell ref="B132:C132"/>
    <mergeCell ref="B127:C127"/>
  </mergeCells>
  <pageMargins left="0.39370078740157483" right="0.39370078740157483" top="0.39370078740157483" bottom="0.39370078740157483" header="0.51181102362204722" footer="0.51181102362204722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showGridLines="0" topLeftCell="A121" zoomScale="55" zoomScaleNormal="55" workbookViewId="0">
      <selection activeCell="E10" sqref="E10"/>
    </sheetView>
  </sheetViews>
  <sheetFormatPr defaultColWidth="56" defaultRowHeight="18.75" x14ac:dyDescent="0.3"/>
  <cols>
    <col min="1" max="1" width="6.42578125" style="113" customWidth="1"/>
    <col min="2" max="2" width="24.7109375" style="113" customWidth="1"/>
    <col min="3" max="3" width="43" style="113" customWidth="1"/>
    <col min="4" max="4" width="6.140625" style="113" customWidth="1"/>
    <col min="5" max="5" width="17.42578125" style="20" bestFit="1" customWidth="1"/>
    <col min="6" max="6" width="10.28515625" style="113" hidden="1" customWidth="1"/>
    <col min="7" max="7" width="13.28515625" style="113" hidden="1" customWidth="1"/>
    <col min="8" max="8" width="13.7109375" style="113" hidden="1" customWidth="1"/>
    <col min="9" max="9" width="20.140625" style="113" hidden="1" customWidth="1"/>
    <col min="10" max="10" width="12.5703125" style="113" hidden="1" customWidth="1"/>
    <col min="11" max="11" width="15" style="113" bestFit="1" customWidth="1"/>
    <col min="12" max="12" width="16.140625" style="113" bestFit="1" customWidth="1"/>
    <col min="13" max="13" width="20.28515625" style="113" bestFit="1" customWidth="1"/>
    <col min="14" max="16384" width="56" style="113"/>
  </cols>
  <sheetData>
    <row r="1" spans="1:13" x14ac:dyDescent="0.3">
      <c r="A1" s="157" t="s">
        <v>606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x14ac:dyDescent="0.3">
      <c r="A2" s="157"/>
      <c r="B2" s="158"/>
      <c r="C2" s="158"/>
      <c r="D2" s="158"/>
      <c r="E2" s="158"/>
      <c r="F2" s="158"/>
      <c r="G2" s="158"/>
      <c r="H2" s="158"/>
    </row>
    <row r="3" spans="1:13" s="19" customFormat="1" ht="37.5" x14ac:dyDescent="0.3">
      <c r="A3" s="114" t="s">
        <v>0</v>
      </c>
      <c r="B3" s="114" t="s">
        <v>1</v>
      </c>
      <c r="C3" s="114" t="s">
        <v>2</v>
      </c>
      <c r="D3" s="114" t="s">
        <v>3</v>
      </c>
      <c r="E3" s="114" t="s">
        <v>4</v>
      </c>
      <c r="F3" s="10" t="s">
        <v>5</v>
      </c>
      <c r="G3" s="10" t="s">
        <v>6</v>
      </c>
      <c r="H3" s="10" t="s">
        <v>288</v>
      </c>
      <c r="I3" s="21" t="s">
        <v>286</v>
      </c>
      <c r="J3" s="21" t="s">
        <v>287</v>
      </c>
      <c r="K3" s="21" t="s">
        <v>304</v>
      </c>
      <c r="L3" s="21" t="s">
        <v>6</v>
      </c>
      <c r="M3" s="21" t="s">
        <v>7</v>
      </c>
    </row>
    <row r="4" spans="1:13" s="19" customFormat="1" x14ac:dyDescent="0.3">
      <c r="A4" s="114"/>
      <c r="B4" s="114" t="s">
        <v>305</v>
      </c>
      <c r="C4" s="114"/>
      <c r="D4" s="114"/>
      <c r="E4" s="114"/>
      <c r="F4" s="10"/>
      <c r="G4" s="10"/>
      <c r="H4" s="10"/>
      <c r="I4" s="21"/>
      <c r="J4" s="21"/>
      <c r="K4" s="21"/>
      <c r="L4" s="21"/>
      <c r="M4" s="21"/>
    </row>
    <row r="5" spans="1:13" ht="37.5" x14ac:dyDescent="0.3">
      <c r="A5" s="3" t="s">
        <v>8</v>
      </c>
      <c r="B5" s="3" t="s">
        <v>9</v>
      </c>
      <c r="C5" s="3" t="s">
        <v>10</v>
      </c>
      <c r="D5" s="4" t="s">
        <v>11</v>
      </c>
      <c r="E5" s="4" t="s">
        <v>300</v>
      </c>
      <c r="F5" s="12">
        <v>10.8</v>
      </c>
      <c r="G5" s="12" t="s">
        <v>12</v>
      </c>
      <c r="H5" s="12">
        <v>162000</v>
      </c>
      <c r="I5" s="13">
        <v>0</v>
      </c>
      <c r="J5" s="13"/>
      <c r="K5" s="13">
        <f>F5-I5</f>
        <v>10.8</v>
      </c>
      <c r="L5" s="13">
        <f>M5/K5</f>
        <v>14999.999999999998</v>
      </c>
      <c r="M5" s="13">
        <f>H5-J5</f>
        <v>162000</v>
      </c>
    </row>
    <row r="6" spans="1:13" ht="37.5" x14ac:dyDescent="0.3">
      <c r="A6" s="4">
        <v>2</v>
      </c>
      <c r="B6" s="3" t="s">
        <v>13</v>
      </c>
      <c r="C6" s="3" t="s">
        <v>14</v>
      </c>
      <c r="D6" s="4" t="s">
        <v>11</v>
      </c>
      <c r="E6" s="4" t="s">
        <v>300</v>
      </c>
      <c r="F6" s="12">
        <v>2.2000000000000002</v>
      </c>
      <c r="G6" s="12" t="s">
        <v>15</v>
      </c>
      <c r="H6" s="12">
        <v>22000</v>
      </c>
      <c r="I6" s="13">
        <v>0</v>
      </c>
      <c r="J6" s="13"/>
      <c r="K6" s="13">
        <f t="shared" ref="K6:K69" si="0">F6-I6</f>
        <v>2.2000000000000002</v>
      </c>
      <c r="L6" s="13">
        <f t="shared" ref="L6:L69" si="1">M6/K6</f>
        <v>10000</v>
      </c>
      <c r="M6" s="13">
        <f t="shared" ref="M6:M69" si="2">H6-J6</f>
        <v>22000</v>
      </c>
    </row>
    <row r="7" spans="1:13" ht="37.5" x14ac:dyDescent="0.3">
      <c r="A7" s="4">
        <v>3</v>
      </c>
      <c r="B7" s="3" t="s">
        <v>16</v>
      </c>
      <c r="C7" s="3" t="s">
        <v>17</v>
      </c>
      <c r="D7" s="4" t="s">
        <v>18</v>
      </c>
      <c r="E7" s="4" t="s">
        <v>300</v>
      </c>
      <c r="F7" s="12">
        <v>21</v>
      </c>
      <c r="G7" s="12" t="s">
        <v>19</v>
      </c>
      <c r="H7" s="12">
        <v>105000</v>
      </c>
      <c r="I7" s="13"/>
      <c r="J7" s="13"/>
      <c r="K7" s="13">
        <f t="shared" si="0"/>
        <v>21</v>
      </c>
      <c r="L7" s="13">
        <f t="shared" si="1"/>
        <v>5000</v>
      </c>
      <c r="M7" s="13">
        <f t="shared" si="2"/>
        <v>105000</v>
      </c>
    </row>
    <row r="8" spans="1:13" ht="37.5" x14ac:dyDescent="0.3">
      <c r="A8" s="4">
        <v>4</v>
      </c>
      <c r="B8" s="3" t="s">
        <v>289</v>
      </c>
      <c r="C8" s="3" t="s">
        <v>20</v>
      </c>
      <c r="D8" s="4" t="s">
        <v>18</v>
      </c>
      <c r="E8" s="4" t="s">
        <v>300</v>
      </c>
      <c r="F8" s="12">
        <v>4</v>
      </c>
      <c r="G8" s="12" t="s">
        <v>21</v>
      </c>
      <c r="H8" s="12">
        <v>12000</v>
      </c>
      <c r="I8" s="13"/>
      <c r="J8" s="13"/>
      <c r="K8" s="13">
        <f t="shared" si="0"/>
        <v>4</v>
      </c>
      <c r="L8" s="13">
        <f t="shared" si="1"/>
        <v>3000</v>
      </c>
      <c r="M8" s="13">
        <f t="shared" si="2"/>
        <v>12000</v>
      </c>
    </row>
    <row r="9" spans="1:13" ht="37.5" x14ac:dyDescent="0.3">
      <c r="A9" s="4">
        <v>5</v>
      </c>
      <c r="B9" s="3" t="s">
        <v>23</v>
      </c>
      <c r="C9" s="3" t="s">
        <v>24</v>
      </c>
      <c r="D9" s="4" t="s">
        <v>22</v>
      </c>
      <c r="E9" s="4" t="s">
        <v>301</v>
      </c>
      <c r="F9" s="12">
        <v>46</v>
      </c>
      <c r="G9" s="12" t="s">
        <v>25</v>
      </c>
      <c r="H9" s="12">
        <v>2538519</v>
      </c>
      <c r="I9" s="2">
        <v>16</v>
      </c>
      <c r="J9" s="2">
        <v>883104</v>
      </c>
      <c r="K9" s="13">
        <f t="shared" si="0"/>
        <v>30</v>
      </c>
      <c r="L9" s="13">
        <f t="shared" si="1"/>
        <v>55180.5</v>
      </c>
      <c r="M9" s="13">
        <f t="shared" si="2"/>
        <v>1655415</v>
      </c>
    </row>
    <row r="10" spans="1:13" ht="37.5" x14ac:dyDescent="0.3">
      <c r="A10" s="4">
        <v>6</v>
      </c>
      <c r="B10" s="3" t="s">
        <v>26</v>
      </c>
      <c r="C10" s="3" t="s">
        <v>27</v>
      </c>
      <c r="D10" s="4" t="s">
        <v>22</v>
      </c>
      <c r="E10" s="4" t="s">
        <v>301</v>
      </c>
      <c r="F10" s="12">
        <v>102</v>
      </c>
      <c r="G10" s="12" t="s">
        <v>28</v>
      </c>
      <c r="H10" s="12">
        <f>10124350+100268</f>
        <v>10224618</v>
      </c>
      <c r="I10" s="5">
        <v>23</v>
      </c>
      <c r="J10" s="2">
        <v>2305796</v>
      </c>
      <c r="K10" s="13">
        <f t="shared" si="0"/>
        <v>79</v>
      </c>
      <c r="L10" s="13">
        <f t="shared" si="1"/>
        <v>100238.25316455697</v>
      </c>
      <c r="M10" s="13">
        <f t="shared" si="2"/>
        <v>7918822</v>
      </c>
    </row>
    <row r="11" spans="1:13" s="7" customFormat="1" ht="37.5" x14ac:dyDescent="0.3">
      <c r="A11" s="14">
        <v>7</v>
      </c>
      <c r="B11" s="15" t="s">
        <v>29</v>
      </c>
      <c r="C11" s="15" t="s">
        <v>30</v>
      </c>
      <c r="D11" s="14" t="s">
        <v>22</v>
      </c>
      <c r="E11" s="4" t="s">
        <v>301</v>
      </c>
      <c r="F11" s="16">
        <f>54+70</f>
        <v>124</v>
      </c>
      <c r="G11" s="16" t="s">
        <v>31</v>
      </c>
      <c r="H11" s="16">
        <v>8086943</v>
      </c>
      <c r="I11" s="17"/>
      <c r="J11" s="17"/>
      <c r="K11" s="17">
        <f t="shared" si="0"/>
        <v>124</v>
      </c>
      <c r="L11" s="17">
        <f t="shared" si="1"/>
        <v>65217.282258064515</v>
      </c>
      <c r="M11" s="17">
        <f t="shared" si="2"/>
        <v>8086943</v>
      </c>
    </row>
    <row r="12" spans="1:13" s="7" customFormat="1" ht="37.5" x14ac:dyDescent="0.3">
      <c r="A12" s="14">
        <v>8</v>
      </c>
      <c r="B12" s="15" t="s">
        <v>32</v>
      </c>
      <c r="C12" s="15" t="s">
        <v>30</v>
      </c>
      <c r="D12" s="14" t="s">
        <v>22</v>
      </c>
      <c r="E12" s="4" t="s">
        <v>301</v>
      </c>
      <c r="F12" s="16">
        <v>70</v>
      </c>
      <c r="G12" s="16" t="s">
        <v>33</v>
      </c>
      <c r="H12" s="16">
        <v>10500000</v>
      </c>
      <c r="I12" s="8">
        <v>61</v>
      </c>
      <c r="J12" s="8">
        <v>9134689</v>
      </c>
      <c r="K12" s="17">
        <f t="shared" si="0"/>
        <v>9</v>
      </c>
      <c r="L12" s="17">
        <f t="shared" si="1"/>
        <v>151701.22222222222</v>
      </c>
      <c r="M12" s="17">
        <f t="shared" si="2"/>
        <v>1365311</v>
      </c>
    </row>
    <row r="13" spans="1:13" ht="37.5" x14ac:dyDescent="0.3">
      <c r="A13" s="4">
        <v>9</v>
      </c>
      <c r="B13" s="3" t="s">
        <v>34</v>
      </c>
      <c r="C13" s="3" t="s">
        <v>35</v>
      </c>
      <c r="D13" s="4" t="s">
        <v>22</v>
      </c>
      <c r="E13" s="4" t="s">
        <v>301</v>
      </c>
      <c r="F13" s="12">
        <v>17</v>
      </c>
      <c r="G13" s="12" t="s">
        <v>36</v>
      </c>
      <c r="H13" s="12">
        <v>3400000</v>
      </c>
      <c r="I13" s="2">
        <v>2</v>
      </c>
      <c r="J13" s="2">
        <v>400000</v>
      </c>
      <c r="K13" s="13">
        <f t="shared" si="0"/>
        <v>15</v>
      </c>
      <c r="L13" s="13">
        <f t="shared" si="1"/>
        <v>200000</v>
      </c>
      <c r="M13" s="13">
        <f t="shared" si="2"/>
        <v>3000000</v>
      </c>
    </row>
    <row r="14" spans="1:13" ht="37.5" x14ac:dyDescent="0.3">
      <c r="A14" s="4">
        <v>10</v>
      </c>
      <c r="B14" s="3" t="s">
        <v>37</v>
      </c>
      <c r="C14" s="3" t="s">
        <v>38</v>
      </c>
      <c r="D14" s="4" t="s">
        <v>22</v>
      </c>
      <c r="E14" s="4" t="s">
        <v>300</v>
      </c>
      <c r="F14" s="12">
        <v>2</v>
      </c>
      <c r="G14" s="12" t="s">
        <v>39</v>
      </c>
      <c r="H14" s="12">
        <v>310000</v>
      </c>
      <c r="I14" s="13"/>
      <c r="J14" s="13"/>
      <c r="K14" s="13">
        <f t="shared" si="0"/>
        <v>2</v>
      </c>
      <c r="L14" s="13">
        <f t="shared" si="1"/>
        <v>155000</v>
      </c>
      <c r="M14" s="13">
        <f t="shared" si="2"/>
        <v>310000</v>
      </c>
    </row>
    <row r="15" spans="1:13" ht="37.5" x14ac:dyDescent="0.3">
      <c r="A15" s="4">
        <v>11</v>
      </c>
      <c r="B15" s="3" t="s">
        <v>40</v>
      </c>
      <c r="C15" s="3" t="s">
        <v>41</v>
      </c>
      <c r="D15" s="4" t="s">
        <v>22</v>
      </c>
      <c r="E15" s="4" t="s">
        <v>300</v>
      </c>
      <c r="F15" s="12">
        <v>17</v>
      </c>
      <c r="G15" s="12" t="s">
        <v>42</v>
      </c>
      <c r="H15" s="12">
        <v>510000</v>
      </c>
      <c r="I15" s="2">
        <v>1</v>
      </c>
      <c r="J15" s="2">
        <v>30000</v>
      </c>
      <c r="K15" s="13">
        <f t="shared" si="0"/>
        <v>16</v>
      </c>
      <c r="L15" s="13">
        <f t="shared" si="1"/>
        <v>30000</v>
      </c>
      <c r="M15" s="13">
        <f t="shared" si="2"/>
        <v>480000</v>
      </c>
    </row>
    <row r="16" spans="1:13" ht="37.5" x14ac:dyDescent="0.3">
      <c r="A16" s="4">
        <v>12</v>
      </c>
      <c r="B16" s="3" t="s">
        <v>43</v>
      </c>
      <c r="C16" s="3" t="s">
        <v>44</v>
      </c>
      <c r="D16" s="4" t="s">
        <v>22</v>
      </c>
      <c r="E16" s="4" t="s">
        <v>300</v>
      </c>
      <c r="F16" s="12">
        <v>25</v>
      </c>
      <c r="G16" s="12" t="s">
        <v>45</v>
      </c>
      <c r="H16" s="12">
        <v>1500000</v>
      </c>
      <c r="I16" s="6">
        <v>2</v>
      </c>
      <c r="J16" s="2">
        <v>120000</v>
      </c>
      <c r="K16" s="13">
        <f t="shared" si="0"/>
        <v>23</v>
      </c>
      <c r="L16" s="13">
        <f t="shared" si="1"/>
        <v>60000</v>
      </c>
      <c r="M16" s="13">
        <f t="shared" si="2"/>
        <v>1380000</v>
      </c>
    </row>
    <row r="17" spans="1:13" ht="37.5" x14ac:dyDescent="0.3">
      <c r="A17" s="4">
        <v>13</v>
      </c>
      <c r="B17" s="3" t="s">
        <v>46</v>
      </c>
      <c r="C17" s="3" t="s">
        <v>47</v>
      </c>
      <c r="D17" s="4" t="s">
        <v>22</v>
      </c>
      <c r="E17" s="4" t="s">
        <v>300</v>
      </c>
      <c r="F17" s="12">
        <v>118</v>
      </c>
      <c r="G17" s="12" t="s">
        <v>48</v>
      </c>
      <c r="H17" s="12">
        <v>10152866</v>
      </c>
      <c r="I17" s="2">
        <v>13</v>
      </c>
      <c r="J17" s="2">
        <v>1123811</v>
      </c>
      <c r="K17" s="13">
        <f t="shared" si="0"/>
        <v>105</v>
      </c>
      <c r="L17" s="13">
        <f t="shared" si="1"/>
        <v>85991</v>
      </c>
      <c r="M17" s="13">
        <f t="shared" si="2"/>
        <v>9029055</v>
      </c>
    </row>
    <row r="18" spans="1:13" ht="37.5" x14ac:dyDescent="0.3">
      <c r="A18" s="4">
        <v>14</v>
      </c>
      <c r="B18" s="3" t="s">
        <v>50</v>
      </c>
      <c r="C18" s="3" t="s">
        <v>49</v>
      </c>
      <c r="D18" s="4" t="s">
        <v>22</v>
      </c>
      <c r="E18" s="4" t="s">
        <v>300</v>
      </c>
      <c r="F18" s="12">
        <v>4</v>
      </c>
      <c r="G18" s="12" t="s">
        <v>51</v>
      </c>
      <c r="H18" s="12">
        <v>370286</v>
      </c>
      <c r="I18" s="13"/>
      <c r="J18" s="13"/>
      <c r="K18" s="13">
        <f t="shared" si="0"/>
        <v>4</v>
      </c>
      <c r="L18" s="13">
        <f t="shared" si="1"/>
        <v>92571.5</v>
      </c>
      <c r="M18" s="13">
        <f t="shared" si="2"/>
        <v>370286</v>
      </c>
    </row>
    <row r="19" spans="1:13" ht="37.5" x14ac:dyDescent="0.3">
      <c r="A19" s="4">
        <v>15</v>
      </c>
      <c r="B19" s="3" t="s">
        <v>52</v>
      </c>
      <c r="C19" s="3" t="s">
        <v>53</v>
      </c>
      <c r="D19" s="4" t="s">
        <v>22</v>
      </c>
      <c r="E19" s="4" t="s">
        <v>300</v>
      </c>
      <c r="F19" s="12">
        <v>4</v>
      </c>
      <c r="G19" s="12" t="s">
        <v>54</v>
      </c>
      <c r="H19" s="12">
        <v>525714</v>
      </c>
      <c r="I19" s="13"/>
      <c r="J19" s="13"/>
      <c r="K19" s="13">
        <f t="shared" si="0"/>
        <v>4</v>
      </c>
      <c r="L19" s="13">
        <f t="shared" si="1"/>
        <v>131428.5</v>
      </c>
      <c r="M19" s="13">
        <f t="shared" si="2"/>
        <v>525714</v>
      </c>
    </row>
    <row r="20" spans="1:13" ht="37.5" x14ac:dyDescent="0.3">
      <c r="A20" s="4">
        <v>16</v>
      </c>
      <c r="B20" s="3" t="s">
        <v>55</v>
      </c>
      <c r="C20" s="3" t="s">
        <v>56</v>
      </c>
      <c r="D20" s="4" t="s">
        <v>22</v>
      </c>
      <c r="E20" s="4" t="s">
        <v>300</v>
      </c>
      <c r="F20" s="12">
        <v>17</v>
      </c>
      <c r="G20" s="12" t="s">
        <v>57</v>
      </c>
      <c r="H20" s="12">
        <v>113339</v>
      </c>
      <c r="I20" s="2">
        <v>1</v>
      </c>
      <c r="J20" s="2">
        <v>6667</v>
      </c>
      <c r="K20" s="13">
        <f t="shared" si="0"/>
        <v>16</v>
      </c>
      <c r="L20" s="13">
        <f t="shared" si="1"/>
        <v>6667</v>
      </c>
      <c r="M20" s="13">
        <f t="shared" si="2"/>
        <v>106672</v>
      </c>
    </row>
    <row r="21" spans="1:13" ht="37.5" x14ac:dyDescent="0.3">
      <c r="A21" s="4">
        <v>17</v>
      </c>
      <c r="B21" s="3" t="s">
        <v>58</v>
      </c>
      <c r="C21" s="3" t="s">
        <v>59</v>
      </c>
      <c r="D21" s="4" t="s">
        <v>22</v>
      </c>
      <c r="E21" s="4" t="s">
        <v>300</v>
      </c>
      <c r="F21" s="12">
        <v>25</v>
      </c>
      <c r="G21" s="12" t="s">
        <v>60</v>
      </c>
      <c r="H21" s="12">
        <v>330550</v>
      </c>
      <c r="I21" s="2">
        <v>1</v>
      </c>
      <c r="J21" s="2">
        <v>6667</v>
      </c>
      <c r="K21" s="13">
        <f t="shared" si="0"/>
        <v>24</v>
      </c>
      <c r="L21" s="13">
        <f t="shared" si="1"/>
        <v>13495.125</v>
      </c>
      <c r="M21" s="13">
        <f t="shared" si="2"/>
        <v>323883</v>
      </c>
    </row>
    <row r="22" spans="1:13" ht="37.5" x14ac:dyDescent="0.3">
      <c r="A22" s="4">
        <v>18</v>
      </c>
      <c r="B22" s="3" t="s">
        <v>61</v>
      </c>
      <c r="C22" s="3" t="s">
        <v>62</v>
      </c>
      <c r="D22" s="4" t="s">
        <v>22</v>
      </c>
      <c r="E22" s="4" t="s">
        <v>300</v>
      </c>
      <c r="F22" s="12">
        <v>194</v>
      </c>
      <c r="G22" s="12" t="s">
        <v>63</v>
      </c>
      <c r="H22" s="12">
        <v>1343612</v>
      </c>
      <c r="I22" s="2">
        <v>10</v>
      </c>
      <c r="J22" s="2">
        <v>67930</v>
      </c>
      <c r="K22" s="13">
        <f t="shared" si="0"/>
        <v>184</v>
      </c>
      <c r="L22" s="13">
        <f t="shared" si="1"/>
        <v>6933.054347826087</v>
      </c>
      <c r="M22" s="13">
        <f t="shared" si="2"/>
        <v>1275682</v>
      </c>
    </row>
    <row r="23" spans="1:13" ht="37.5" x14ac:dyDescent="0.3">
      <c r="A23" s="4">
        <v>19</v>
      </c>
      <c r="B23" s="3" t="s">
        <v>64</v>
      </c>
      <c r="C23" s="3" t="s">
        <v>65</v>
      </c>
      <c r="D23" s="4" t="s">
        <v>22</v>
      </c>
      <c r="E23" s="4" t="s">
        <v>300</v>
      </c>
      <c r="F23" s="12">
        <v>94</v>
      </c>
      <c r="G23" s="12" t="s">
        <v>66</v>
      </c>
      <c r="H23" s="12">
        <v>651950</v>
      </c>
      <c r="I23" s="2">
        <v>78</v>
      </c>
      <c r="J23" s="2">
        <v>541008</v>
      </c>
      <c r="K23" s="13">
        <f t="shared" si="0"/>
        <v>16</v>
      </c>
      <c r="L23" s="13">
        <f t="shared" si="1"/>
        <v>6933.875</v>
      </c>
      <c r="M23" s="13">
        <f t="shared" si="2"/>
        <v>110942</v>
      </c>
    </row>
    <row r="24" spans="1:13" ht="37.5" x14ac:dyDescent="0.3">
      <c r="A24" s="4">
        <v>20</v>
      </c>
      <c r="B24" s="3" t="s">
        <v>290</v>
      </c>
      <c r="C24" s="3" t="s">
        <v>68</v>
      </c>
      <c r="D24" s="4" t="s">
        <v>22</v>
      </c>
      <c r="E24" s="4" t="s">
        <v>300</v>
      </c>
      <c r="F24" s="12">
        <v>2</v>
      </c>
      <c r="G24" s="12" t="s">
        <v>69</v>
      </c>
      <c r="H24" s="12">
        <v>100000</v>
      </c>
      <c r="I24" s="13"/>
      <c r="J24" s="13"/>
      <c r="K24" s="13">
        <f t="shared" si="0"/>
        <v>2</v>
      </c>
      <c r="L24" s="13">
        <f t="shared" si="1"/>
        <v>50000</v>
      </c>
      <c r="M24" s="13">
        <f t="shared" si="2"/>
        <v>100000</v>
      </c>
    </row>
    <row r="25" spans="1:13" ht="37.5" x14ac:dyDescent="0.3">
      <c r="A25" s="4">
        <v>21</v>
      </c>
      <c r="B25" s="3" t="s">
        <v>70</v>
      </c>
      <c r="C25" s="3" t="s">
        <v>71</v>
      </c>
      <c r="D25" s="4" t="s">
        <v>22</v>
      </c>
      <c r="E25" s="4" t="s">
        <v>300</v>
      </c>
      <c r="F25" s="12">
        <v>4</v>
      </c>
      <c r="G25" s="12" t="s">
        <v>19</v>
      </c>
      <c r="H25" s="12">
        <v>20000</v>
      </c>
      <c r="I25" s="13"/>
      <c r="J25" s="13"/>
      <c r="K25" s="13">
        <f t="shared" si="0"/>
        <v>4</v>
      </c>
      <c r="L25" s="13">
        <f t="shared" si="1"/>
        <v>5000</v>
      </c>
      <c r="M25" s="13">
        <f t="shared" si="2"/>
        <v>20000</v>
      </c>
    </row>
    <row r="26" spans="1:13" ht="37.5" x14ac:dyDescent="0.3">
      <c r="A26" s="4">
        <v>22</v>
      </c>
      <c r="B26" s="3" t="s">
        <v>72</v>
      </c>
      <c r="C26" s="3" t="s">
        <v>73</v>
      </c>
      <c r="D26" s="4" t="s">
        <v>22</v>
      </c>
      <c r="E26" s="4" t="s">
        <v>302</v>
      </c>
      <c r="F26" s="12">
        <f>420+36</f>
        <v>456</v>
      </c>
      <c r="G26" s="12" t="s">
        <v>74</v>
      </c>
      <c r="H26" s="12">
        <f>2098270+179964</f>
        <v>2278234</v>
      </c>
      <c r="I26" s="2">
        <v>164</v>
      </c>
      <c r="J26" s="2">
        <v>818852</v>
      </c>
      <c r="K26" s="13">
        <f t="shared" si="0"/>
        <v>292</v>
      </c>
      <c r="L26" s="13">
        <f t="shared" si="1"/>
        <v>4997.8835616438355</v>
      </c>
      <c r="M26" s="13">
        <f t="shared" si="2"/>
        <v>1459382</v>
      </c>
    </row>
    <row r="27" spans="1:13" ht="37.5" x14ac:dyDescent="0.3">
      <c r="A27" s="4">
        <v>23</v>
      </c>
      <c r="B27" s="3" t="s">
        <v>75</v>
      </c>
      <c r="C27" s="3" t="s">
        <v>76</v>
      </c>
      <c r="D27" s="4" t="s">
        <v>22</v>
      </c>
      <c r="E27" s="4" t="s">
        <v>302</v>
      </c>
      <c r="F27" s="12">
        <v>12</v>
      </c>
      <c r="G27" s="12">
        <v>500</v>
      </c>
      <c r="H27" s="12">
        <v>6000</v>
      </c>
      <c r="I27" s="13"/>
      <c r="J27" s="13"/>
      <c r="K27" s="13">
        <f t="shared" si="0"/>
        <v>12</v>
      </c>
      <c r="L27" s="13">
        <f t="shared" si="1"/>
        <v>500</v>
      </c>
      <c r="M27" s="13">
        <f t="shared" si="2"/>
        <v>6000</v>
      </c>
    </row>
    <row r="28" spans="1:13" ht="37.5" x14ac:dyDescent="0.3">
      <c r="A28" s="4">
        <v>24</v>
      </c>
      <c r="B28" s="3" t="s">
        <v>77</v>
      </c>
      <c r="C28" s="3" t="s">
        <v>78</v>
      </c>
      <c r="D28" s="4" t="s">
        <v>22</v>
      </c>
      <c r="E28" s="4" t="s">
        <v>302</v>
      </c>
      <c r="F28" s="12">
        <v>371</v>
      </c>
      <c r="G28" s="12" t="s">
        <v>79</v>
      </c>
      <c r="H28" s="12">
        <v>371000</v>
      </c>
      <c r="I28" s="2">
        <v>180</v>
      </c>
      <c r="J28" s="2">
        <v>180000</v>
      </c>
      <c r="K28" s="13">
        <f t="shared" si="0"/>
        <v>191</v>
      </c>
      <c r="L28" s="13">
        <f t="shared" si="1"/>
        <v>1000</v>
      </c>
      <c r="M28" s="13">
        <f t="shared" si="2"/>
        <v>191000</v>
      </c>
    </row>
    <row r="29" spans="1:13" ht="37.5" x14ac:dyDescent="0.3">
      <c r="A29" s="4">
        <v>25</v>
      </c>
      <c r="B29" s="3" t="s">
        <v>80</v>
      </c>
      <c r="C29" s="3" t="s">
        <v>81</v>
      </c>
      <c r="D29" s="4" t="s">
        <v>22</v>
      </c>
      <c r="E29" s="4" t="s">
        <v>300</v>
      </c>
      <c r="F29" s="12">
        <v>707</v>
      </c>
      <c r="G29" s="12" t="s">
        <v>82</v>
      </c>
      <c r="H29" s="12">
        <v>1414000</v>
      </c>
      <c r="I29" s="2">
        <v>7</v>
      </c>
      <c r="J29" s="2">
        <v>14000</v>
      </c>
      <c r="K29" s="13">
        <f t="shared" si="0"/>
        <v>700</v>
      </c>
      <c r="L29" s="13">
        <f t="shared" si="1"/>
        <v>2000</v>
      </c>
      <c r="M29" s="13">
        <f t="shared" si="2"/>
        <v>1400000</v>
      </c>
    </row>
    <row r="30" spans="1:13" ht="37.5" x14ac:dyDescent="0.3">
      <c r="A30" s="4">
        <v>26</v>
      </c>
      <c r="B30" s="3" t="s">
        <v>80</v>
      </c>
      <c r="C30" s="3" t="s">
        <v>81</v>
      </c>
      <c r="D30" s="4" t="s">
        <v>22</v>
      </c>
      <c r="E30" s="4" t="s">
        <v>300</v>
      </c>
      <c r="F30" s="12">
        <v>7</v>
      </c>
      <c r="G30" s="12" t="s">
        <v>82</v>
      </c>
      <c r="H30" s="12">
        <v>14000</v>
      </c>
      <c r="I30" s="13"/>
      <c r="J30" s="13"/>
      <c r="K30" s="13">
        <f t="shared" si="0"/>
        <v>7</v>
      </c>
      <c r="L30" s="13">
        <f t="shared" si="1"/>
        <v>2000</v>
      </c>
      <c r="M30" s="13">
        <f t="shared" si="2"/>
        <v>14000</v>
      </c>
    </row>
    <row r="31" spans="1:13" ht="37.5" x14ac:dyDescent="0.3">
      <c r="A31" s="4">
        <v>27</v>
      </c>
      <c r="B31" s="3" t="s">
        <v>83</v>
      </c>
      <c r="C31" s="3" t="s">
        <v>84</v>
      </c>
      <c r="D31" s="4" t="s">
        <v>22</v>
      </c>
      <c r="E31" s="4" t="s">
        <v>300</v>
      </c>
      <c r="F31" s="12">
        <v>23</v>
      </c>
      <c r="G31" s="12" t="s">
        <v>82</v>
      </c>
      <c r="H31" s="12">
        <v>46000</v>
      </c>
      <c r="I31" s="2">
        <v>6</v>
      </c>
      <c r="J31" s="2">
        <v>12000</v>
      </c>
      <c r="K31" s="13">
        <f t="shared" si="0"/>
        <v>17</v>
      </c>
      <c r="L31" s="13">
        <f t="shared" si="1"/>
        <v>2000</v>
      </c>
      <c r="M31" s="13">
        <f t="shared" si="2"/>
        <v>34000</v>
      </c>
    </row>
    <row r="32" spans="1:13" ht="37.5" x14ac:dyDescent="0.3">
      <c r="A32" s="4">
        <v>28</v>
      </c>
      <c r="B32" s="3" t="s">
        <v>85</v>
      </c>
      <c r="C32" s="3" t="s">
        <v>86</v>
      </c>
      <c r="D32" s="4" t="s">
        <v>22</v>
      </c>
      <c r="E32" s="4" t="s">
        <v>300</v>
      </c>
      <c r="F32" s="12">
        <v>26</v>
      </c>
      <c r="G32" s="12" t="s">
        <v>87</v>
      </c>
      <c r="H32" s="12">
        <v>54340</v>
      </c>
      <c r="I32" s="2">
        <v>6</v>
      </c>
      <c r="J32" s="2">
        <v>12000</v>
      </c>
      <c r="K32" s="13">
        <f t="shared" si="0"/>
        <v>20</v>
      </c>
      <c r="L32" s="13">
        <f t="shared" si="1"/>
        <v>2117</v>
      </c>
      <c r="M32" s="13">
        <f t="shared" si="2"/>
        <v>42340</v>
      </c>
    </row>
    <row r="33" spans="1:13" ht="37.5" x14ac:dyDescent="0.3">
      <c r="A33" s="4">
        <v>29</v>
      </c>
      <c r="B33" s="3" t="s">
        <v>88</v>
      </c>
      <c r="C33" s="3" t="s">
        <v>89</v>
      </c>
      <c r="D33" s="4" t="s">
        <v>22</v>
      </c>
      <c r="E33" s="4" t="s">
        <v>300</v>
      </c>
      <c r="F33" s="12">
        <v>1643</v>
      </c>
      <c r="G33" s="12" t="s">
        <v>90</v>
      </c>
      <c r="H33" s="12">
        <v>3285841</v>
      </c>
      <c r="I33" s="2">
        <v>94</v>
      </c>
      <c r="J33" s="2">
        <v>187906</v>
      </c>
      <c r="K33" s="13">
        <f t="shared" si="0"/>
        <v>1549</v>
      </c>
      <c r="L33" s="13">
        <f t="shared" si="1"/>
        <v>1999.958037443512</v>
      </c>
      <c r="M33" s="13">
        <f t="shared" si="2"/>
        <v>3097935</v>
      </c>
    </row>
    <row r="34" spans="1:13" ht="37.5" x14ac:dyDescent="0.3">
      <c r="A34" s="4">
        <v>30</v>
      </c>
      <c r="B34" s="3" t="s">
        <v>91</v>
      </c>
      <c r="C34" s="3" t="s">
        <v>92</v>
      </c>
      <c r="D34" s="4" t="s">
        <v>22</v>
      </c>
      <c r="E34" s="4" t="s">
        <v>300</v>
      </c>
      <c r="F34" s="12">
        <v>62</v>
      </c>
      <c r="G34" s="12" t="s">
        <v>19</v>
      </c>
      <c r="H34" s="12">
        <v>310000</v>
      </c>
      <c r="I34" s="2">
        <v>37</v>
      </c>
      <c r="J34" s="2">
        <v>185000</v>
      </c>
      <c r="K34" s="13">
        <f t="shared" si="0"/>
        <v>25</v>
      </c>
      <c r="L34" s="13">
        <f t="shared" si="1"/>
        <v>5000</v>
      </c>
      <c r="M34" s="13">
        <f t="shared" si="2"/>
        <v>125000</v>
      </c>
    </row>
    <row r="35" spans="1:13" ht="37.5" x14ac:dyDescent="0.3">
      <c r="A35" s="4">
        <v>31</v>
      </c>
      <c r="B35" s="3" t="s">
        <v>93</v>
      </c>
      <c r="C35" s="3" t="s">
        <v>94</v>
      </c>
      <c r="D35" s="4" t="s">
        <v>22</v>
      </c>
      <c r="E35" s="4" t="s">
        <v>300</v>
      </c>
      <c r="F35" s="12">
        <v>204</v>
      </c>
      <c r="G35" s="12" t="s">
        <v>19</v>
      </c>
      <c r="H35" s="12">
        <v>1020000</v>
      </c>
      <c r="I35" s="2">
        <v>74</v>
      </c>
      <c r="J35" s="2">
        <v>370000</v>
      </c>
      <c r="K35" s="13">
        <f t="shared" si="0"/>
        <v>130</v>
      </c>
      <c r="L35" s="13">
        <f t="shared" si="1"/>
        <v>5000</v>
      </c>
      <c r="M35" s="13">
        <f t="shared" si="2"/>
        <v>650000</v>
      </c>
    </row>
    <row r="36" spans="1:13" ht="37.5" x14ac:dyDescent="0.3">
      <c r="A36" s="4">
        <v>32</v>
      </c>
      <c r="B36" s="3" t="s">
        <v>95</v>
      </c>
      <c r="C36" s="3" t="s">
        <v>96</v>
      </c>
      <c r="D36" s="4" t="s">
        <v>22</v>
      </c>
      <c r="E36" s="4" t="s">
        <v>300</v>
      </c>
      <c r="F36" s="12">
        <v>82</v>
      </c>
      <c r="G36" s="12">
        <v>500</v>
      </c>
      <c r="H36" s="12">
        <v>41000</v>
      </c>
      <c r="I36" s="2">
        <v>50</v>
      </c>
      <c r="J36" s="2">
        <v>25000</v>
      </c>
      <c r="K36" s="13">
        <f t="shared" si="0"/>
        <v>32</v>
      </c>
      <c r="L36" s="13">
        <f t="shared" si="1"/>
        <v>500</v>
      </c>
      <c r="M36" s="13">
        <f t="shared" si="2"/>
        <v>16000</v>
      </c>
    </row>
    <row r="37" spans="1:13" ht="37.5" x14ac:dyDescent="0.3">
      <c r="A37" s="4">
        <f>A36+1</f>
        <v>33</v>
      </c>
      <c r="B37" s="3" t="s">
        <v>97</v>
      </c>
      <c r="C37" s="3" t="s">
        <v>98</v>
      </c>
      <c r="D37" s="4" t="s">
        <v>22</v>
      </c>
      <c r="E37" s="4" t="s">
        <v>300</v>
      </c>
      <c r="F37" s="12">
        <v>35</v>
      </c>
      <c r="G37" s="12">
        <v>500</v>
      </c>
      <c r="H37" s="12">
        <v>17500</v>
      </c>
      <c r="I37" s="2">
        <v>8</v>
      </c>
      <c r="J37" s="2">
        <v>4000</v>
      </c>
      <c r="K37" s="13">
        <f t="shared" si="0"/>
        <v>27</v>
      </c>
      <c r="L37" s="13">
        <f t="shared" si="1"/>
        <v>500</v>
      </c>
      <c r="M37" s="13">
        <f t="shared" si="2"/>
        <v>13500</v>
      </c>
    </row>
    <row r="38" spans="1:13" ht="37.5" x14ac:dyDescent="0.3">
      <c r="A38" s="4">
        <f t="shared" ref="A38:A101" si="3">A37+1</f>
        <v>34</v>
      </c>
      <c r="B38" s="3" t="s">
        <v>99</v>
      </c>
      <c r="C38" s="3" t="s">
        <v>100</v>
      </c>
      <c r="D38" s="4" t="s">
        <v>22</v>
      </c>
      <c r="E38" s="4" t="s">
        <v>300</v>
      </c>
      <c r="F38" s="12">
        <v>5637</v>
      </c>
      <c r="G38" s="12">
        <v>487.07</v>
      </c>
      <c r="H38" s="12">
        <v>2745588</v>
      </c>
      <c r="I38" s="2">
        <v>807</v>
      </c>
      <c r="J38" s="2">
        <v>393009</v>
      </c>
      <c r="K38" s="13">
        <f t="shared" si="0"/>
        <v>4830</v>
      </c>
      <c r="L38" s="13">
        <f t="shared" si="1"/>
        <v>487.07639751552796</v>
      </c>
      <c r="M38" s="13">
        <f t="shared" si="2"/>
        <v>2352579</v>
      </c>
    </row>
    <row r="39" spans="1:13" ht="37.5" x14ac:dyDescent="0.3">
      <c r="A39" s="4">
        <f t="shared" si="3"/>
        <v>35</v>
      </c>
      <c r="B39" s="3" t="s">
        <v>101</v>
      </c>
      <c r="C39" s="3" t="s">
        <v>102</v>
      </c>
      <c r="D39" s="4" t="s">
        <v>22</v>
      </c>
      <c r="E39" s="4" t="s">
        <v>300</v>
      </c>
      <c r="F39" s="12">
        <v>110</v>
      </c>
      <c r="G39" s="12" t="s">
        <v>19</v>
      </c>
      <c r="H39" s="12">
        <v>550000</v>
      </c>
      <c r="I39" s="2">
        <v>104</v>
      </c>
      <c r="J39" s="2">
        <v>520000</v>
      </c>
      <c r="K39" s="13">
        <f t="shared" si="0"/>
        <v>6</v>
      </c>
      <c r="L39" s="13">
        <f t="shared" si="1"/>
        <v>5000</v>
      </c>
      <c r="M39" s="13">
        <f t="shared" si="2"/>
        <v>30000</v>
      </c>
    </row>
    <row r="40" spans="1:13" ht="37.5" x14ac:dyDescent="0.3">
      <c r="A40" s="4">
        <f t="shared" si="3"/>
        <v>36</v>
      </c>
      <c r="B40" s="3" t="s">
        <v>103</v>
      </c>
      <c r="C40" s="3" t="s">
        <v>104</v>
      </c>
      <c r="D40" s="4" t="s">
        <v>22</v>
      </c>
      <c r="E40" s="4" t="s">
        <v>302</v>
      </c>
      <c r="F40" s="12">
        <f>219+54</f>
        <v>273</v>
      </c>
      <c r="G40" s="12" t="s">
        <v>105</v>
      </c>
      <c r="H40" s="12">
        <f>467038+177882</f>
        <v>644920</v>
      </c>
      <c r="I40" s="2">
        <v>54</v>
      </c>
      <c r="J40" s="2">
        <v>177876</v>
      </c>
      <c r="K40" s="13">
        <f t="shared" si="0"/>
        <v>219</v>
      </c>
      <c r="L40" s="13">
        <f t="shared" si="1"/>
        <v>2132.6210045662101</v>
      </c>
      <c r="M40" s="13">
        <f t="shared" si="2"/>
        <v>467044</v>
      </c>
    </row>
    <row r="41" spans="1:13" ht="37.5" x14ac:dyDescent="0.3">
      <c r="A41" s="4">
        <f t="shared" si="3"/>
        <v>37</v>
      </c>
      <c r="B41" s="3" t="s">
        <v>106</v>
      </c>
      <c r="C41" s="3" t="s">
        <v>107</v>
      </c>
      <c r="D41" s="4" t="s">
        <v>22</v>
      </c>
      <c r="E41" s="4" t="s">
        <v>302</v>
      </c>
      <c r="F41" s="12">
        <v>24</v>
      </c>
      <c r="G41" s="12" t="s">
        <v>108</v>
      </c>
      <c r="H41" s="12">
        <v>47040</v>
      </c>
      <c r="I41" s="13"/>
      <c r="J41" s="13"/>
      <c r="K41" s="13">
        <f t="shared" si="0"/>
        <v>24</v>
      </c>
      <c r="L41" s="13">
        <f t="shared" si="1"/>
        <v>1960</v>
      </c>
      <c r="M41" s="13">
        <f t="shared" si="2"/>
        <v>47040</v>
      </c>
    </row>
    <row r="42" spans="1:13" ht="37.5" x14ac:dyDescent="0.3">
      <c r="A42" s="4">
        <f t="shared" si="3"/>
        <v>38</v>
      </c>
      <c r="B42" s="3" t="s">
        <v>109</v>
      </c>
      <c r="C42" s="3" t="s">
        <v>110</v>
      </c>
      <c r="D42" s="4" t="s">
        <v>22</v>
      </c>
      <c r="E42" s="4" t="s">
        <v>302</v>
      </c>
      <c r="F42" s="12">
        <f>56+36</f>
        <v>92</v>
      </c>
      <c r="G42" s="12" t="s">
        <v>67</v>
      </c>
      <c r="H42" s="12">
        <f>1120000+720000</f>
        <v>1840000</v>
      </c>
      <c r="I42" s="2">
        <v>37</v>
      </c>
      <c r="J42" s="2">
        <v>740000</v>
      </c>
      <c r="K42" s="13">
        <f t="shared" si="0"/>
        <v>55</v>
      </c>
      <c r="L42" s="13">
        <f t="shared" si="1"/>
        <v>20000</v>
      </c>
      <c r="M42" s="13">
        <f t="shared" si="2"/>
        <v>1100000</v>
      </c>
    </row>
    <row r="43" spans="1:13" ht="37.5" x14ac:dyDescent="0.3">
      <c r="A43" s="4">
        <f t="shared" si="3"/>
        <v>39</v>
      </c>
      <c r="B43" s="3" t="s">
        <v>111</v>
      </c>
      <c r="C43" s="3" t="s">
        <v>112</v>
      </c>
      <c r="D43" s="4" t="s">
        <v>22</v>
      </c>
      <c r="E43" s="4" t="s">
        <v>302</v>
      </c>
      <c r="F43" s="12">
        <v>51</v>
      </c>
      <c r="G43" s="12" t="s">
        <v>113</v>
      </c>
      <c r="H43" s="12">
        <f>493429+140000</f>
        <v>633429</v>
      </c>
      <c r="I43" s="2">
        <v>10</v>
      </c>
      <c r="J43" s="2">
        <v>200000</v>
      </c>
      <c r="K43" s="13">
        <f t="shared" si="0"/>
        <v>41</v>
      </c>
      <c r="L43" s="13">
        <f t="shared" si="1"/>
        <v>10571.439024390244</v>
      </c>
      <c r="M43" s="13">
        <f t="shared" si="2"/>
        <v>433429</v>
      </c>
    </row>
    <row r="44" spans="1:13" ht="37.5" x14ac:dyDescent="0.3">
      <c r="A44" s="4">
        <f t="shared" si="3"/>
        <v>40</v>
      </c>
      <c r="B44" s="3" t="s">
        <v>114</v>
      </c>
      <c r="C44" s="3" t="s">
        <v>115</v>
      </c>
      <c r="D44" s="4" t="s">
        <v>22</v>
      </c>
      <c r="E44" s="4" t="s">
        <v>302</v>
      </c>
      <c r="F44" s="12">
        <v>15</v>
      </c>
      <c r="G44" s="12" t="s">
        <v>82</v>
      </c>
      <c r="H44" s="12">
        <v>30000</v>
      </c>
      <c r="I44" s="13"/>
      <c r="J44" s="13"/>
      <c r="K44" s="13">
        <f t="shared" si="0"/>
        <v>15</v>
      </c>
      <c r="L44" s="13">
        <f t="shared" si="1"/>
        <v>2000</v>
      </c>
      <c r="M44" s="13">
        <f t="shared" si="2"/>
        <v>30000</v>
      </c>
    </row>
    <row r="45" spans="1:13" ht="37.5" x14ac:dyDescent="0.3">
      <c r="A45" s="4">
        <f t="shared" si="3"/>
        <v>41</v>
      </c>
      <c r="B45" s="3" t="s">
        <v>116</v>
      </c>
      <c r="C45" s="3" t="s">
        <v>117</v>
      </c>
      <c r="D45" s="4" t="s">
        <v>22</v>
      </c>
      <c r="E45" s="4" t="s">
        <v>302</v>
      </c>
      <c r="F45" s="12">
        <v>171</v>
      </c>
      <c r="G45" s="12" t="s">
        <v>67</v>
      </c>
      <c r="H45" s="12">
        <f>2420000+1000000</f>
        <v>3420000</v>
      </c>
      <c r="I45" s="2">
        <v>115</v>
      </c>
      <c r="J45" s="2">
        <v>2300000</v>
      </c>
      <c r="K45" s="13">
        <f t="shared" si="0"/>
        <v>56</v>
      </c>
      <c r="L45" s="13">
        <f t="shared" si="1"/>
        <v>20000</v>
      </c>
      <c r="M45" s="13">
        <f t="shared" si="2"/>
        <v>1120000</v>
      </c>
    </row>
    <row r="46" spans="1:13" ht="37.5" x14ac:dyDescent="0.3">
      <c r="A46" s="4">
        <f t="shared" si="3"/>
        <v>42</v>
      </c>
      <c r="B46" s="3" t="s">
        <v>118</v>
      </c>
      <c r="C46" s="3" t="s">
        <v>119</v>
      </c>
      <c r="D46" s="4" t="s">
        <v>22</v>
      </c>
      <c r="E46" s="4" t="s">
        <v>302</v>
      </c>
      <c r="F46" s="12">
        <v>3</v>
      </c>
      <c r="G46" s="12" t="s">
        <v>120</v>
      </c>
      <c r="H46" s="12">
        <v>3600</v>
      </c>
      <c r="I46" s="13"/>
      <c r="J46" s="13"/>
      <c r="K46" s="13">
        <f t="shared" si="0"/>
        <v>3</v>
      </c>
      <c r="L46" s="13">
        <f t="shared" si="1"/>
        <v>1200</v>
      </c>
      <c r="M46" s="13">
        <f t="shared" si="2"/>
        <v>3600</v>
      </c>
    </row>
    <row r="47" spans="1:13" ht="37.5" x14ac:dyDescent="0.3">
      <c r="A47" s="4">
        <f t="shared" si="3"/>
        <v>43</v>
      </c>
      <c r="B47" s="3" t="s">
        <v>121</v>
      </c>
      <c r="C47" s="3" t="s">
        <v>122</v>
      </c>
      <c r="D47" s="4" t="s">
        <v>123</v>
      </c>
      <c r="E47" s="4" t="s">
        <v>302</v>
      </c>
      <c r="F47" s="12">
        <v>17</v>
      </c>
      <c r="G47" s="12" t="s">
        <v>124</v>
      </c>
      <c r="H47" s="12">
        <v>81956</v>
      </c>
      <c r="I47" s="13"/>
      <c r="J47" s="13"/>
      <c r="K47" s="13">
        <f t="shared" si="0"/>
        <v>17</v>
      </c>
      <c r="L47" s="13">
        <f t="shared" si="1"/>
        <v>4820.9411764705883</v>
      </c>
      <c r="M47" s="13">
        <f t="shared" si="2"/>
        <v>81956</v>
      </c>
    </row>
    <row r="48" spans="1:13" ht="37.5" x14ac:dyDescent="0.3">
      <c r="A48" s="4">
        <f t="shared" si="3"/>
        <v>44</v>
      </c>
      <c r="B48" s="3" t="s">
        <v>125</v>
      </c>
      <c r="C48" s="3" t="s">
        <v>126</v>
      </c>
      <c r="D48" s="4" t="s">
        <v>123</v>
      </c>
      <c r="E48" s="4" t="s">
        <v>302</v>
      </c>
      <c r="F48" s="12">
        <v>5</v>
      </c>
      <c r="G48" s="12" t="s">
        <v>82</v>
      </c>
      <c r="H48" s="12">
        <v>10000</v>
      </c>
      <c r="I48" s="2">
        <v>2</v>
      </c>
      <c r="J48" s="2">
        <v>4000</v>
      </c>
      <c r="K48" s="13">
        <f t="shared" si="0"/>
        <v>3</v>
      </c>
      <c r="L48" s="13">
        <f t="shared" si="1"/>
        <v>2000</v>
      </c>
      <c r="M48" s="13">
        <f t="shared" si="2"/>
        <v>6000</v>
      </c>
    </row>
    <row r="49" spans="1:13" ht="37.5" x14ac:dyDescent="0.3">
      <c r="A49" s="4">
        <f t="shared" si="3"/>
        <v>45</v>
      </c>
      <c r="B49" s="3" t="s">
        <v>127</v>
      </c>
      <c r="C49" s="3" t="s">
        <v>128</v>
      </c>
      <c r="D49" s="4" t="s">
        <v>123</v>
      </c>
      <c r="E49" s="4" t="s">
        <v>302</v>
      </c>
      <c r="F49" s="12">
        <v>134</v>
      </c>
      <c r="G49" s="12" t="s">
        <v>19</v>
      </c>
      <c r="H49" s="12">
        <f>640000+30000</f>
        <v>670000</v>
      </c>
      <c r="I49" s="2">
        <v>15</v>
      </c>
      <c r="J49" s="2">
        <v>75000</v>
      </c>
      <c r="K49" s="13">
        <f t="shared" si="0"/>
        <v>119</v>
      </c>
      <c r="L49" s="13">
        <f t="shared" si="1"/>
        <v>5000</v>
      </c>
      <c r="M49" s="13">
        <f t="shared" si="2"/>
        <v>595000</v>
      </c>
    </row>
    <row r="50" spans="1:13" ht="37.5" x14ac:dyDescent="0.3">
      <c r="A50" s="4">
        <f t="shared" si="3"/>
        <v>46</v>
      </c>
      <c r="B50" s="3" t="s">
        <v>129</v>
      </c>
      <c r="C50" s="3" t="s">
        <v>130</v>
      </c>
      <c r="D50" s="4" t="s">
        <v>123</v>
      </c>
      <c r="E50" s="4" t="s">
        <v>302</v>
      </c>
      <c r="F50" s="12">
        <v>75</v>
      </c>
      <c r="G50" s="12" t="s">
        <v>19</v>
      </c>
      <c r="H50" s="12">
        <v>375000</v>
      </c>
      <c r="I50" s="13"/>
      <c r="J50" s="13"/>
      <c r="K50" s="13">
        <f t="shared" si="0"/>
        <v>75</v>
      </c>
      <c r="L50" s="13">
        <f t="shared" si="1"/>
        <v>5000</v>
      </c>
      <c r="M50" s="13">
        <f t="shared" si="2"/>
        <v>375000</v>
      </c>
    </row>
    <row r="51" spans="1:13" ht="37.5" x14ac:dyDescent="0.3">
      <c r="A51" s="4">
        <f t="shared" si="3"/>
        <v>47</v>
      </c>
      <c r="B51" s="3" t="s">
        <v>131</v>
      </c>
      <c r="C51" s="3" t="s">
        <v>132</v>
      </c>
      <c r="D51" s="4" t="s">
        <v>123</v>
      </c>
      <c r="E51" s="4" t="s">
        <v>302</v>
      </c>
      <c r="F51" s="12">
        <v>18</v>
      </c>
      <c r="G51" s="12">
        <v>1</v>
      </c>
      <c r="H51" s="12">
        <v>18</v>
      </c>
      <c r="I51" s="13"/>
      <c r="J51" s="13"/>
      <c r="K51" s="13">
        <f t="shared" si="0"/>
        <v>18</v>
      </c>
      <c r="L51" s="13">
        <f t="shared" si="1"/>
        <v>1</v>
      </c>
      <c r="M51" s="13">
        <f t="shared" si="2"/>
        <v>18</v>
      </c>
    </row>
    <row r="52" spans="1:13" ht="37.5" x14ac:dyDescent="0.3">
      <c r="A52" s="4">
        <f t="shared" si="3"/>
        <v>48</v>
      </c>
      <c r="B52" s="3" t="s">
        <v>133</v>
      </c>
      <c r="C52" s="3" t="s">
        <v>134</v>
      </c>
      <c r="D52" s="4" t="s">
        <v>123</v>
      </c>
      <c r="E52" s="4" t="s">
        <v>302</v>
      </c>
      <c r="F52" s="12">
        <v>126</v>
      </c>
      <c r="G52" s="12" t="s">
        <v>135</v>
      </c>
      <c r="H52" s="12">
        <f>504000+25200</f>
        <v>529200</v>
      </c>
      <c r="I52" s="2">
        <v>24</v>
      </c>
      <c r="J52" s="2">
        <v>100800</v>
      </c>
      <c r="K52" s="13">
        <f t="shared" si="0"/>
        <v>102</v>
      </c>
      <c r="L52" s="13">
        <f t="shared" si="1"/>
        <v>4200</v>
      </c>
      <c r="M52" s="13">
        <f t="shared" si="2"/>
        <v>428400</v>
      </c>
    </row>
    <row r="53" spans="1:13" ht="37.5" x14ac:dyDescent="0.3">
      <c r="A53" s="4">
        <f t="shared" si="3"/>
        <v>49</v>
      </c>
      <c r="B53" s="3" t="s">
        <v>136</v>
      </c>
      <c r="C53" s="3" t="s">
        <v>137</v>
      </c>
      <c r="D53" s="4" t="s">
        <v>22</v>
      </c>
      <c r="E53" s="4" t="s">
        <v>300</v>
      </c>
      <c r="F53" s="12">
        <v>981</v>
      </c>
      <c r="G53" s="12" t="s">
        <v>138</v>
      </c>
      <c r="H53" s="12">
        <v>2029596</v>
      </c>
      <c r="I53" s="2">
        <v>285</v>
      </c>
      <c r="J53" s="2">
        <v>589380</v>
      </c>
      <c r="K53" s="13">
        <f t="shared" si="0"/>
        <v>696</v>
      </c>
      <c r="L53" s="13">
        <f t="shared" si="1"/>
        <v>2069.2758620689656</v>
      </c>
      <c r="M53" s="13">
        <f t="shared" si="2"/>
        <v>1440216</v>
      </c>
    </row>
    <row r="54" spans="1:13" ht="37.5" x14ac:dyDescent="0.3">
      <c r="A54" s="4">
        <f t="shared" si="3"/>
        <v>50</v>
      </c>
      <c r="B54" s="3" t="s">
        <v>139</v>
      </c>
      <c r="C54" s="3" t="s">
        <v>140</v>
      </c>
      <c r="D54" s="4" t="s">
        <v>22</v>
      </c>
      <c r="E54" s="4" t="s">
        <v>300</v>
      </c>
      <c r="F54" s="12">
        <v>34</v>
      </c>
      <c r="G54" s="12" t="s">
        <v>82</v>
      </c>
      <c r="H54" s="12">
        <v>68000</v>
      </c>
      <c r="I54" s="13"/>
      <c r="J54" s="13"/>
      <c r="K54" s="13">
        <f t="shared" si="0"/>
        <v>34</v>
      </c>
      <c r="L54" s="13">
        <f t="shared" si="1"/>
        <v>2000</v>
      </c>
      <c r="M54" s="13">
        <f t="shared" si="2"/>
        <v>68000</v>
      </c>
    </row>
    <row r="55" spans="1:13" ht="37.5" x14ac:dyDescent="0.3">
      <c r="A55" s="4">
        <f t="shared" si="3"/>
        <v>51</v>
      </c>
      <c r="B55" s="3" t="s">
        <v>141</v>
      </c>
      <c r="C55" s="3" t="s">
        <v>142</v>
      </c>
      <c r="D55" s="4" t="s">
        <v>22</v>
      </c>
      <c r="E55" s="4" t="s">
        <v>300</v>
      </c>
      <c r="F55" s="12">
        <v>14</v>
      </c>
      <c r="G55" s="12" t="s">
        <v>82</v>
      </c>
      <c r="H55" s="12">
        <v>28000</v>
      </c>
      <c r="I55" s="2">
        <v>12</v>
      </c>
      <c r="J55" s="2">
        <v>24000</v>
      </c>
      <c r="K55" s="13">
        <f t="shared" si="0"/>
        <v>2</v>
      </c>
      <c r="L55" s="13">
        <f t="shared" si="1"/>
        <v>2000</v>
      </c>
      <c r="M55" s="13">
        <f t="shared" si="2"/>
        <v>4000</v>
      </c>
    </row>
    <row r="56" spans="1:13" ht="37.5" x14ac:dyDescent="0.3">
      <c r="A56" s="4">
        <f t="shared" si="3"/>
        <v>52</v>
      </c>
      <c r="B56" s="3" t="s">
        <v>143</v>
      </c>
      <c r="C56" s="3" t="s">
        <v>144</v>
      </c>
      <c r="D56" s="4" t="s">
        <v>22</v>
      </c>
      <c r="E56" s="4" t="s">
        <v>300</v>
      </c>
      <c r="F56" s="12">
        <v>210</v>
      </c>
      <c r="G56" s="12" t="s">
        <v>82</v>
      </c>
      <c r="H56" s="12">
        <f>412000+8000</f>
        <v>420000</v>
      </c>
      <c r="I56" s="2">
        <v>134</v>
      </c>
      <c r="J56" s="2">
        <v>268000</v>
      </c>
      <c r="K56" s="13">
        <f t="shared" si="0"/>
        <v>76</v>
      </c>
      <c r="L56" s="13">
        <f t="shared" si="1"/>
        <v>2000</v>
      </c>
      <c r="M56" s="13">
        <f t="shared" si="2"/>
        <v>152000</v>
      </c>
    </row>
    <row r="57" spans="1:13" ht="37.5" x14ac:dyDescent="0.3">
      <c r="A57" s="4">
        <f t="shared" si="3"/>
        <v>53</v>
      </c>
      <c r="B57" s="3" t="s">
        <v>291</v>
      </c>
      <c r="C57" s="3" t="s">
        <v>145</v>
      </c>
      <c r="D57" s="4" t="s">
        <v>22</v>
      </c>
      <c r="E57" s="4" t="s">
        <v>300</v>
      </c>
      <c r="F57" s="12">
        <v>6</v>
      </c>
      <c r="G57" s="12" t="s">
        <v>82</v>
      </c>
      <c r="H57" s="12">
        <v>12000</v>
      </c>
      <c r="I57" s="13"/>
      <c r="J57" s="13"/>
      <c r="K57" s="13">
        <f t="shared" si="0"/>
        <v>6</v>
      </c>
      <c r="L57" s="13">
        <f t="shared" si="1"/>
        <v>2000</v>
      </c>
      <c r="M57" s="13">
        <f t="shared" si="2"/>
        <v>12000</v>
      </c>
    </row>
    <row r="58" spans="1:13" ht="37.5" x14ac:dyDescent="0.3">
      <c r="A58" s="4">
        <f t="shared" si="3"/>
        <v>54</v>
      </c>
      <c r="B58" s="3" t="s">
        <v>146</v>
      </c>
      <c r="C58" s="3" t="s">
        <v>147</v>
      </c>
      <c r="D58" s="4" t="s">
        <v>22</v>
      </c>
      <c r="E58" s="4" t="s">
        <v>300</v>
      </c>
      <c r="F58" s="12">
        <v>243</v>
      </c>
      <c r="G58" s="12" t="s">
        <v>82</v>
      </c>
      <c r="H58" s="12">
        <v>486000</v>
      </c>
      <c r="I58" s="2">
        <v>195</v>
      </c>
      <c r="J58" s="2">
        <v>390000</v>
      </c>
      <c r="K58" s="13">
        <f t="shared" si="0"/>
        <v>48</v>
      </c>
      <c r="L58" s="13">
        <f t="shared" si="1"/>
        <v>2000</v>
      </c>
      <c r="M58" s="13">
        <f t="shared" si="2"/>
        <v>96000</v>
      </c>
    </row>
    <row r="59" spans="1:13" ht="37.5" x14ac:dyDescent="0.3">
      <c r="A59" s="4">
        <f t="shared" si="3"/>
        <v>55</v>
      </c>
      <c r="B59" s="3" t="s">
        <v>148</v>
      </c>
      <c r="C59" s="3" t="s">
        <v>149</v>
      </c>
      <c r="D59" s="4" t="s">
        <v>22</v>
      </c>
      <c r="E59" s="4" t="s">
        <v>300</v>
      </c>
      <c r="F59" s="12">
        <v>148</v>
      </c>
      <c r="G59" s="12" t="s">
        <v>79</v>
      </c>
      <c r="H59" s="12">
        <v>148000</v>
      </c>
      <c r="I59" s="2">
        <v>36</v>
      </c>
      <c r="J59" s="2">
        <v>36000</v>
      </c>
      <c r="K59" s="13">
        <f t="shared" si="0"/>
        <v>112</v>
      </c>
      <c r="L59" s="13">
        <f t="shared" si="1"/>
        <v>1000</v>
      </c>
      <c r="M59" s="13">
        <f t="shared" si="2"/>
        <v>112000</v>
      </c>
    </row>
    <row r="60" spans="1:13" ht="37.5" x14ac:dyDescent="0.3">
      <c r="A60" s="4">
        <f t="shared" si="3"/>
        <v>56</v>
      </c>
      <c r="B60" s="3" t="s">
        <v>150</v>
      </c>
      <c r="C60" s="3" t="s">
        <v>151</v>
      </c>
      <c r="D60" s="4" t="s">
        <v>123</v>
      </c>
      <c r="E60" s="4" t="s">
        <v>300</v>
      </c>
      <c r="F60" s="12">
        <v>2</v>
      </c>
      <c r="G60" s="12">
        <v>100</v>
      </c>
      <c r="H60" s="12">
        <v>200</v>
      </c>
      <c r="I60" s="13"/>
      <c r="J60" s="13"/>
      <c r="K60" s="13">
        <f t="shared" si="0"/>
        <v>2</v>
      </c>
      <c r="L60" s="13">
        <f t="shared" si="1"/>
        <v>100</v>
      </c>
      <c r="M60" s="13">
        <f t="shared" si="2"/>
        <v>200</v>
      </c>
    </row>
    <row r="61" spans="1:13" ht="37.5" x14ac:dyDescent="0.3">
      <c r="A61" s="4">
        <f t="shared" si="3"/>
        <v>57</v>
      </c>
      <c r="B61" s="3" t="s">
        <v>152</v>
      </c>
      <c r="C61" s="3" t="s">
        <v>153</v>
      </c>
      <c r="D61" s="4" t="s">
        <v>22</v>
      </c>
      <c r="E61" s="4" t="s">
        <v>302</v>
      </c>
      <c r="F61" s="12">
        <v>5</v>
      </c>
      <c r="G61" s="12">
        <v>1</v>
      </c>
      <c r="H61" s="12">
        <v>5</v>
      </c>
      <c r="I61" s="13"/>
      <c r="J61" s="13"/>
      <c r="K61" s="13">
        <f t="shared" si="0"/>
        <v>5</v>
      </c>
      <c r="L61" s="13">
        <f t="shared" si="1"/>
        <v>1</v>
      </c>
      <c r="M61" s="13">
        <f t="shared" si="2"/>
        <v>5</v>
      </c>
    </row>
    <row r="62" spans="1:13" ht="37.5" x14ac:dyDescent="0.3">
      <c r="A62" s="4">
        <f t="shared" si="3"/>
        <v>58</v>
      </c>
      <c r="B62" s="3" t="s">
        <v>154</v>
      </c>
      <c r="C62" s="3" t="s">
        <v>155</v>
      </c>
      <c r="D62" s="4" t="s">
        <v>22</v>
      </c>
      <c r="E62" s="4" t="s">
        <v>302</v>
      </c>
      <c r="F62" s="12">
        <v>308</v>
      </c>
      <c r="G62" s="12" t="s">
        <v>156</v>
      </c>
      <c r="H62" s="12">
        <v>3073588</v>
      </c>
      <c r="I62" s="2">
        <v>101</v>
      </c>
      <c r="J62" s="2">
        <v>1007475</v>
      </c>
      <c r="K62" s="13">
        <f t="shared" si="0"/>
        <v>207</v>
      </c>
      <c r="L62" s="13">
        <f t="shared" si="1"/>
        <v>9981.2222222222226</v>
      </c>
      <c r="M62" s="13">
        <f t="shared" si="2"/>
        <v>2066113</v>
      </c>
    </row>
    <row r="63" spans="1:13" ht="37.5" x14ac:dyDescent="0.3">
      <c r="A63" s="4">
        <f t="shared" si="3"/>
        <v>59</v>
      </c>
      <c r="B63" s="3" t="s">
        <v>157</v>
      </c>
      <c r="C63" s="3" t="s">
        <v>158</v>
      </c>
      <c r="D63" s="4" t="s">
        <v>22</v>
      </c>
      <c r="E63" s="4" t="s">
        <v>302</v>
      </c>
      <c r="F63" s="12">
        <v>8</v>
      </c>
      <c r="G63" s="12" t="s">
        <v>159</v>
      </c>
      <c r="H63" s="12">
        <v>79739</v>
      </c>
      <c r="I63" s="13"/>
      <c r="J63" s="13"/>
      <c r="K63" s="13">
        <f t="shared" si="0"/>
        <v>8</v>
      </c>
      <c r="L63" s="13">
        <f t="shared" si="1"/>
        <v>9967.375</v>
      </c>
      <c r="M63" s="13">
        <f t="shared" si="2"/>
        <v>79739</v>
      </c>
    </row>
    <row r="64" spans="1:13" ht="37.5" x14ac:dyDescent="0.3">
      <c r="A64" s="4">
        <f t="shared" si="3"/>
        <v>60</v>
      </c>
      <c r="B64" s="3" t="s">
        <v>160</v>
      </c>
      <c r="C64" s="3" t="s">
        <v>161</v>
      </c>
      <c r="D64" s="4" t="s">
        <v>123</v>
      </c>
      <c r="E64" s="4" t="s">
        <v>302</v>
      </c>
      <c r="F64" s="12">
        <v>22</v>
      </c>
      <c r="G64" s="12" t="s">
        <v>15</v>
      </c>
      <c r="H64" s="12">
        <v>220000</v>
      </c>
      <c r="I64" s="2">
        <v>12</v>
      </c>
      <c r="J64" s="2">
        <v>120000</v>
      </c>
      <c r="K64" s="13">
        <f t="shared" si="0"/>
        <v>10</v>
      </c>
      <c r="L64" s="13">
        <f t="shared" si="1"/>
        <v>10000</v>
      </c>
      <c r="M64" s="13">
        <f t="shared" si="2"/>
        <v>100000</v>
      </c>
    </row>
    <row r="65" spans="1:13" ht="37.5" x14ac:dyDescent="0.3">
      <c r="A65" s="4">
        <f t="shared" si="3"/>
        <v>61</v>
      </c>
      <c r="B65" s="3" t="s">
        <v>162</v>
      </c>
      <c r="C65" s="3" t="s">
        <v>163</v>
      </c>
      <c r="D65" s="4" t="s">
        <v>22</v>
      </c>
      <c r="E65" s="4" t="s">
        <v>302</v>
      </c>
      <c r="F65" s="12">
        <v>5</v>
      </c>
      <c r="G65" s="12">
        <v>1</v>
      </c>
      <c r="H65" s="12">
        <v>5</v>
      </c>
      <c r="I65" s="13"/>
      <c r="J65" s="13"/>
      <c r="K65" s="13">
        <f t="shared" si="0"/>
        <v>5</v>
      </c>
      <c r="L65" s="13">
        <f t="shared" si="1"/>
        <v>1</v>
      </c>
      <c r="M65" s="13">
        <f t="shared" si="2"/>
        <v>5</v>
      </c>
    </row>
    <row r="66" spans="1:13" ht="37.5" x14ac:dyDescent="0.3">
      <c r="A66" s="4">
        <f t="shared" si="3"/>
        <v>62</v>
      </c>
      <c r="B66" s="3" t="s">
        <v>164</v>
      </c>
      <c r="C66" s="3" t="s">
        <v>165</v>
      </c>
      <c r="D66" s="4" t="s">
        <v>22</v>
      </c>
      <c r="E66" s="4" t="s">
        <v>302</v>
      </c>
      <c r="F66" s="12">
        <v>1</v>
      </c>
      <c r="G66" s="12">
        <v>1</v>
      </c>
      <c r="H66" s="12">
        <v>1</v>
      </c>
      <c r="I66" s="13"/>
      <c r="J66" s="13"/>
      <c r="K66" s="13">
        <f t="shared" si="0"/>
        <v>1</v>
      </c>
      <c r="L66" s="13">
        <f t="shared" si="1"/>
        <v>1</v>
      </c>
      <c r="M66" s="13">
        <f t="shared" si="2"/>
        <v>1</v>
      </c>
    </row>
    <row r="67" spans="1:13" ht="37.5" x14ac:dyDescent="0.3">
      <c r="A67" s="4">
        <f t="shared" si="3"/>
        <v>63</v>
      </c>
      <c r="B67" s="3" t="s">
        <v>166</v>
      </c>
      <c r="C67" s="3" t="s">
        <v>167</v>
      </c>
      <c r="D67" s="4" t="s">
        <v>22</v>
      </c>
      <c r="E67" s="4" t="s">
        <v>302</v>
      </c>
      <c r="F67" s="12">
        <v>12</v>
      </c>
      <c r="G67" s="12">
        <v>1</v>
      </c>
      <c r="H67" s="12">
        <v>12</v>
      </c>
      <c r="I67" s="2">
        <v>9</v>
      </c>
      <c r="J67" s="2">
        <v>9</v>
      </c>
      <c r="K67" s="13">
        <f t="shared" si="0"/>
        <v>3</v>
      </c>
      <c r="L67" s="13">
        <f t="shared" si="1"/>
        <v>1</v>
      </c>
      <c r="M67" s="13">
        <f t="shared" si="2"/>
        <v>3</v>
      </c>
    </row>
    <row r="68" spans="1:13" ht="37.5" x14ac:dyDescent="0.3">
      <c r="A68" s="4">
        <f t="shared" si="3"/>
        <v>64</v>
      </c>
      <c r="B68" s="3" t="s">
        <v>168</v>
      </c>
      <c r="C68" s="3" t="s">
        <v>169</v>
      </c>
      <c r="D68" s="4" t="s">
        <v>22</v>
      </c>
      <c r="E68" s="4" t="s">
        <v>302</v>
      </c>
      <c r="F68" s="12">
        <v>21</v>
      </c>
      <c r="G68" s="12">
        <v>1</v>
      </c>
      <c r="H68" s="12">
        <v>21</v>
      </c>
      <c r="I68" s="2">
        <v>12</v>
      </c>
      <c r="J68" s="2">
        <v>12</v>
      </c>
      <c r="K68" s="13">
        <f t="shared" si="0"/>
        <v>9</v>
      </c>
      <c r="L68" s="13">
        <f t="shared" si="1"/>
        <v>1</v>
      </c>
      <c r="M68" s="13">
        <f t="shared" si="2"/>
        <v>9</v>
      </c>
    </row>
    <row r="69" spans="1:13" ht="37.5" x14ac:dyDescent="0.3">
      <c r="A69" s="4">
        <f t="shared" si="3"/>
        <v>65</v>
      </c>
      <c r="B69" s="3" t="s">
        <v>170</v>
      </c>
      <c r="C69" s="3" t="s">
        <v>171</v>
      </c>
      <c r="D69" s="4" t="s">
        <v>22</v>
      </c>
      <c r="E69" s="4" t="s">
        <v>302</v>
      </c>
      <c r="F69" s="12">
        <v>9</v>
      </c>
      <c r="G69" s="12">
        <v>1</v>
      </c>
      <c r="H69" s="12">
        <v>9</v>
      </c>
      <c r="I69" s="2">
        <v>6</v>
      </c>
      <c r="J69" s="2">
        <v>6</v>
      </c>
      <c r="K69" s="13">
        <f t="shared" si="0"/>
        <v>3</v>
      </c>
      <c r="L69" s="13">
        <f t="shared" si="1"/>
        <v>1</v>
      </c>
      <c r="M69" s="13">
        <f t="shared" si="2"/>
        <v>3</v>
      </c>
    </row>
    <row r="70" spans="1:13" ht="37.5" x14ac:dyDescent="0.3">
      <c r="A70" s="4">
        <f t="shared" si="3"/>
        <v>66</v>
      </c>
      <c r="B70" s="3" t="s">
        <v>172</v>
      </c>
      <c r="C70" s="3" t="s">
        <v>173</v>
      </c>
      <c r="D70" s="4" t="s">
        <v>22</v>
      </c>
      <c r="E70" s="4" t="s">
        <v>302</v>
      </c>
      <c r="F70" s="12">
        <v>15</v>
      </c>
      <c r="G70" s="12" t="s">
        <v>174</v>
      </c>
      <c r="H70" s="12">
        <f>3283510+236829</f>
        <v>3520339</v>
      </c>
      <c r="I70" s="2">
        <v>1</v>
      </c>
      <c r="J70" s="2">
        <v>236829</v>
      </c>
      <c r="K70" s="13">
        <f t="shared" ref="K70:K126" si="4">F70-I70</f>
        <v>14</v>
      </c>
      <c r="L70" s="13">
        <f t="shared" ref="L70:L126" si="5">M70/K70</f>
        <v>234536.42857142858</v>
      </c>
      <c r="M70" s="13">
        <f t="shared" ref="M70:M125" si="6">H70-J70</f>
        <v>3283510</v>
      </c>
    </row>
    <row r="71" spans="1:13" ht="37.5" x14ac:dyDescent="0.3">
      <c r="A71" s="4">
        <f t="shared" si="3"/>
        <v>67</v>
      </c>
      <c r="B71" s="3" t="s">
        <v>292</v>
      </c>
      <c r="C71" s="3" t="s">
        <v>176</v>
      </c>
      <c r="D71" s="4" t="s">
        <v>123</v>
      </c>
      <c r="E71" s="4" t="s">
        <v>302</v>
      </c>
      <c r="F71" s="12">
        <v>1</v>
      </c>
      <c r="G71" s="12" t="s">
        <v>175</v>
      </c>
      <c r="H71" s="12">
        <v>220000</v>
      </c>
      <c r="I71" s="13"/>
      <c r="J71" s="13"/>
      <c r="K71" s="13">
        <f t="shared" si="4"/>
        <v>1</v>
      </c>
      <c r="L71" s="13">
        <f t="shared" si="5"/>
        <v>220000</v>
      </c>
      <c r="M71" s="13">
        <f t="shared" si="6"/>
        <v>220000</v>
      </c>
    </row>
    <row r="72" spans="1:13" ht="37.5" x14ac:dyDescent="0.3">
      <c r="A72" s="4">
        <f t="shared" si="3"/>
        <v>68</v>
      </c>
      <c r="B72" s="3" t="s">
        <v>177</v>
      </c>
      <c r="C72" s="3" t="s">
        <v>178</v>
      </c>
      <c r="D72" s="4" t="s">
        <v>22</v>
      </c>
      <c r="E72" s="4" t="s">
        <v>302</v>
      </c>
      <c r="F72" s="12">
        <v>2</v>
      </c>
      <c r="G72" s="12" t="s">
        <v>179</v>
      </c>
      <c r="H72" s="12">
        <v>2000000</v>
      </c>
      <c r="I72" s="13"/>
      <c r="J72" s="13"/>
      <c r="K72" s="13">
        <f t="shared" si="4"/>
        <v>2</v>
      </c>
      <c r="L72" s="13">
        <f t="shared" si="5"/>
        <v>1000000</v>
      </c>
      <c r="M72" s="13">
        <f t="shared" si="6"/>
        <v>2000000</v>
      </c>
    </row>
    <row r="73" spans="1:13" ht="37.5" x14ac:dyDescent="0.3">
      <c r="A73" s="4">
        <f t="shared" si="3"/>
        <v>69</v>
      </c>
      <c r="B73" s="3" t="s">
        <v>180</v>
      </c>
      <c r="C73" s="3" t="s">
        <v>181</v>
      </c>
      <c r="D73" s="4" t="s">
        <v>22</v>
      </c>
      <c r="E73" s="4" t="s">
        <v>302</v>
      </c>
      <c r="F73" s="12">
        <v>262</v>
      </c>
      <c r="G73" s="12" t="s">
        <v>79</v>
      </c>
      <c r="H73" s="12">
        <f>256000+6000</f>
        <v>262000</v>
      </c>
      <c r="I73" s="2">
        <v>66</v>
      </c>
      <c r="J73" s="2">
        <v>66000</v>
      </c>
      <c r="K73" s="13">
        <f t="shared" si="4"/>
        <v>196</v>
      </c>
      <c r="L73" s="13">
        <f t="shared" si="5"/>
        <v>1000</v>
      </c>
      <c r="M73" s="13">
        <f t="shared" si="6"/>
        <v>196000</v>
      </c>
    </row>
    <row r="74" spans="1:13" ht="37.5" x14ac:dyDescent="0.3">
      <c r="A74" s="4">
        <f t="shared" si="3"/>
        <v>70</v>
      </c>
      <c r="B74" s="3" t="s">
        <v>182</v>
      </c>
      <c r="C74" s="3" t="s">
        <v>183</v>
      </c>
      <c r="D74" s="4" t="s">
        <v>22</v>
      </c>
      <c r="E74" s="4" t="s">
        <v>302</v>
      </c>
      <c r="F74" s="12">
        <f>11340+755</f>
        <v>12095</v>
      </c>
      <c r="G74" s="12">
        <v>509</v>
      </c>
      <c r="H74" s="12">
        <f>682066+376503</f>
        <v>1058569</v>
      </c>
      <c r="I74" s="2">
        <v>864</v>
      </c>
      <c r="J74" s="2">
        <v>451872</v>
      </c>
      <c r="K74" s="13">
        <f t="shared" si="4"/>
        <v>11231</v>
      </c>
      <c r="L74" s="13">
        <f t="shared" si="5"/>
        <v>54.019855756388566</v>
      </c>
      <c r="M74" s="13">
        <f t="shared" si="6"/>
        <v>606697</v>
      </c>
    </row>
    <row r="75" spans="1:13" ht="37.5" x14ac:dyDescent="0.3">
      <c r="A75" s="4">
        <f t="shared" si="3"/>
        <v>71</v>
      </c>
      <c r="B75" s="3" t="s">
        <v>184</v>
      </c>
      <c r="C75" s="3" t="s">
        <v>185</v>
      </c>
      <c r="D75" s="4" t="s">
        <v>22</v>
      </c>
      <c r="E75" s="4" t="s">
        <v>302</v>
      </c>
      <c r="F75" s="12">
        <v>3</v>
      </c>
      <c r="G75" s="12" t="s">
        <v>186</v>
      </c>
      <c r="H75" s="12">
        <v>3074</v>
      </c>
      <c r="I75" s="2">
        <v>2</v>
      </c>
      <c r="J75" s="2">
        <v>1500</v>
      </c>
      <c r="K75" s="13">
        <f t="shared" si="4"/>
        <v>1</v>
      </c>
      <c r="L75" s="13">
        <f t="shared" si="5"/>
        <v>1574</v>
      </c>
      <c r="M75" s="13">
        <f t="shared" si="6"/>
        <v>1574</v>
      </c>
    </row>
    <row r="76" spans="1:13" ht="37.5" x14ac:dyDescent="0.3">
      <c r="A76" s="4">
        <f t="shared" si="3"/>
        <v>72</v>
      </c>
      <c r="B76" s="3" t="s">
        <v>187</v>
      </c>
      <c r="C76" s="3" t="s">
        <v>188</v>
      </c>
      <c r="D76" s="4" t="s">
        <v>22</v>
      </c>
      <c r="E76" s="4" t="s">
        <v>302</v>
      </c>
      <c r="F76" s="12">
        <v>16</v>
      </c>
      <c r="G76" s="12">
        <v>538.46</v>
      </c>
      <c r="H76" s="12">
        <v>9500</v>
      </c>
      <c r="I76" s="2">
        <v>1</v>
      </c>
      <c r="J76" s="2">
        <v>1000</v>
      </c>
      <c r="K76" s="13">
        <f t="shared" si="4"/>
        <v>15</v>
      </c>
      <c r="L76" s="13">
        <f t="shared" si="5"/>
        <v>566.66666666666663</v>
      </c>
      <c r="M76" s="13">
        <f t="shared" si="6"/>
        <v>8500</v>
      </c>
    </row>
    <row r="77" spans="1:13" ht="37.5" x14ac:dyDescent="0.3">
      <c r="A77" s="4">
        <f t="shared" si="3"/>
        <v>73</v>
      </c>
      <c r="B77" s="3" t="s">
        <v>189</v>
      </c>
      <c r="C77" s="3" t="s">
        <v>190</v>
      </c>
      <c r="D77" s="4" t="s">
        <v>22</v>
      </c>
      <c r="E77" s="4" t="s">
        <v>302</v>
      </c>
      <c r="F77" s="12">
        <v>14</v>
      </c>
      <c r="G77" s="12">
        <v>951.18</v>
      </c>
      <c r="H77" s="12">
        <f>10463+3000</f>
        <v>13463</v>
      </c>
      <c r="I77" s="2">
        <v>9</v>
      </c>
      <c r="J77" s="2">
        <v>8460</v>
      </c>
      <c r="K77" s="13">
        <f t="shared" si="4"/>
        <v>5</v>
      </c>
      <c r="L77" s="13">
        <f t="shared" si="5"/>
        <v>1000.6</v>
      </c>
      <c r="M77" s="13">
        <f t="shared" si="6"/>
        <v>5003</v>
      </c>
    </row>
    <row r="78" spans="1:13" ht="37.5" x14ac:dyDescent="0.3">
      <c r="A78" s="4">
        <f t="shared" si="3"/>
        <v>74</v>
      </c>
      <c r="B78" s="3" t="s">
        <v>191</v>
      </c>
      <c r="C78" s="3" t="s">
        <v>192</v>
      </c>
      <c r="D78" s="4" t="s">
        <v>22</v>
      </c>
      <c r="E78" s="4" t="s">
        <v>302</v>
      </c>
      <c r="F78" s="12">
        <v>9</v>
      </c>
      <c r="G78" s="12">
        <v>947</v>
      </c>
      <c r="H78" s="12">
        <f>7576+501</f>
        <v>8077</v>
      </c>
      <c r="I78" s="2">
        <v>7</v>
      </c>
      <c r="J78" s="2">
        <v>7077</v>
      </c>
      <c r="K78" s="13">
        <f t="shared" si="4"/>
        <v>2</v>
      </c>
      <c r="L78" s="13">
        <f t="shared" si="5"/>
        <v>500</v>
      </c>
      <c r="M78" s="13">
        <f t="shared" si="6"/>
        <v>1000</v>
      </c>
    </row>
    <row r="79" spans="1:13" ht="37.5" x14ac:dyDescent="0.3">
      <c r="A79" s="4">
        <f t="shared" si="3"/>
        <v>75</v>
      </c>
      <c r="B79" s="3" t="s">
        <v>193</v>
      </c>
      <c r="C79" s="3" t="s">
        <v>194</v>
      </c>
      <c r="D79" s="4" t="s">
        <v>123</v>
      </c>
      <c r="E79" s="4" t="s">
        <v>302</v>
      </c>
      <c r="F79" s="12">
        <v>1</v>
      </c>
      <c r="G79" s="12">
        <v>963</v>
      </c>
      <c r="H79" s="12">
        <v>963</v>
      </c>
      <c r="I79" s="13"/>
      <c r="J79" s="13"/>
      <c r="K79" s="13">
        <f t="shared" si="4"/>
        <v>1</v>
      </c>
      <c r="L79" s="13">
        <f t="shared" si="5"/>
        <v>963</v>
      </c>
      <c r="M79" s="13">
        <f t="shared" si="6"/>
        <v>963</v>
      </c>
    </row>
    <row r="80" spans="1:13" ht="37.5" x14ac:dyDescent="0.3">
      <c r="A80" s="4">
        <f t="shared" si="3"/>
        <v>76</v>
      </c>
      <c r="B80" s="3" t="s">
        <v>195</v>
      </c>
      <c r="C80" s="3" t="s">
        <v>196</v>
      </c>
      <c r="D80" s="4" t="s">
        <v>22</v>
      </c>
      <c r="E80" s="4" t="s">
        <v>302</v>
      </c>
      <c r="F80" s="12">
        <v>3</v>
      </c>
      <c r="G80" s="12" t="s">
        <v>79</v>
      </c>
      <c r="H80" s="12">
        <v>3000</v>
      </c>
      <c r="I80" s="2">
        <v>1</v>
      </c>
      <c r="J80" s="2">
        <v>1000</v>
      </c>
      <c r="K80" s="13">
        <f t="shared" si="4"/>
        <v>2</v>
      </c>
      <c r="L80" s="13">
        <f t="shared" si="5"/>
        <v>1000</v>
      </c>
      <c r="M80" s="13">
        <f t="shared" si="6"/>
        <v>2000</v>
      </c>
    </row>
    <row r="81" spans="1:13" ht="37.5" x14ac:dyDescent="0.3">
      <c r="A81" s="4">
        <f t="shared" si="3"/>
        <v>77</v>
      </c>
      <c r="B81" s="3" t="s">
        <v>195</v>
      </c>
      <c r="C81" s="3" t="s">
        <v>196</v>
      </c>
      <c r="D81" s="4" t="s">
        <v>22</v>
      </c>
      <c r="E81" s="4" t="s">
        <v>302</v>
      </c>
      <c r="F81" s="12">
        <v>1</v>
      </c>
      <c r="G81" s="12" t="s">
        <v>79</v>
      </c>
      <c r="H81" s="12">
        <v>1000</v>
      </c>
      <c r="I81" s="13"/>
      <c r="J81" s="13"/>
      <c r="K81" s="13">
        <f t="shared" si="4"/>
        <v>1</v>
      </c>
      <c r="L81" s="13">
        <f t="shared" si="5"/>
        <v>1000</v>
      </c>
      <c r="M81" s="13">
        <f t="shared" si="6"/>
        <v>1000</v>
      </c>
    </row>
    <row r="82" spans="1:13" ht="37.5" x14ac:dyDescent="0.3">
      <c r="A82" s="4">
        <f t="shared" si="3"/>
        <v>78</v>
      </c>
      <c r="B82" s="3" t="s">
        <v>197</v>
      </c>
      <c r="C82" s="3" t="s">
        <v>198</v>
      </c>
      <c r="D82" s="4" t="s">
        <v>22</v>
      </c>
      <c r="E82" s="4" t="s">
        <v>302</v>
      </c>
      <c r="F82" s="12">
        <v>178</v>
      </c>
      <c r="G82" s="12">
        <v>516.62</v>
      </c>
      <c r="H82" s="12">
        <v>91958</v>
      </c>
      <c r="I82" s="2">
        <v>143</v>
      </c>
      <c r="J82" s="2">
        <v>71643</v>
      </c>
      <c r="K82" s="13">
        <f t="shared" si="4"/>
        <v>35</v>
      </c>
      <c r="L82" s="13">
        <f t="shared" si="5"/>
        <v>580.42857142857144</v>
      </c>
      <c r="M82" s="13">
        <f t="shared" si="6"/>
        <v>20315</v>
      </c>
    </row>
    <row r="83" spans="1:13" ht="37.5" x14ac:dyDescent="0.3">
      <c r="A83" s="4">
        <f t="shared" si="3"/>
        <v>79</v>
      </c>
      <c r="B83" s="3" t="s">
        <v>197</v>
      </c>
      <c r="C83" s="3" t="s">
        <v>198</v>
      </c>
      <c r="D83" s="4" t="s">
        <v>22</v>
      </c>
      <c r="E83" s="4" t="s">
        <v>302</v>
      </c>
      <c r="F83" s="12">
        <v>137</v>
      </c>
      <c r="G83" s="12">
        <v>500.93</v>
      </c>
      <c r="H83" s="12">
        <v>68628</v>
      </c>
      <c r="I83" s="13"/>
      <c r="J83" s="13"/>
      <c r="K83" s="13">
        <f t="shared" si="4"/>
        <v>137</v>
      </c>
      <c r="L83" s="13">
        <f t="shared" si="5"/>
        <v>500.93430656934305</v>
      </c>
      <c r="M83" s="13">
        <f t="shared" si="6"/>
        <v>68628</v>
      </c>
    </row>
    <row r="84" spans="1:13" ht="37.5" x14ac:dyDescent="0.3">
      <c r="A84" s="4">
        <f t="shared" si="3"/>
        <v>80</v>
      </c>
      <c r="B84" s="3" t="s">
        <v>199</v>
      </c>
      <c r="C84" s="3" t="s">
        <v>200</v>
      </c>
      <c r="D84" s="4" t="s">
        <v>22</v>
      </c>
      <c r="E84" s="4" t="s">
        <v>302</v>
      </c>
      <c r="F84" s="12">
        <v>2</v>
      </c>
      <c r="G84" s="12" t="s">
        <v>82</v>
      </c>
      <c r="H84" s="12">
        <v>4000</v>
      </c>
      <c r="I84" s="13"/>
      <c r="J84" s="13"/>
      <c r="K84" s="13">
        <f t="shared" si="4"/>
        <v>2</v>
      </c>
      <c r="L84" s="13">
        <f t="shared" si="5"/>
        <v>2000</v>
      </c>
      <c r="M84" s="13">
        <f t="shared" si="6"/>
        <v>4000</v>
      </c>
    </row>
    <row r="85" spans="1:13" ht="37.5" x14ac:dyDescent="0.3">
      <c r="A85" s="4">
        <f t="shared" si="3"/>
        <v>81</v>
      </c>
      <c r="B85" s="3" t="s">
        <v>293</v>
      </c>
      <c r="C85" s="3" t="s">
        <v>201</v>
      </c>
      <c r="D85" s="4" t="s">
        <v>22</v>
      </c>
      <c r="E85" s="4" t="s">
        <v>302</v>
      </c>
      <c r="F85" s="12">
        <v>1</v>
      </c>
      <c r="G85" s="12" t="s">
        <v>202</v>
      </c>
      <c r="H85" s="12">
        <v>4000</v>
      </c>
      <c r="I85" s="13"/>
      <c r="J85" s="13"/>
      <c r="K85" s="13">
        <f t="shared" si="4"/>
        <v>1</v>
      </c>
      <c r="L85" s="13">
        <f t="shared" si="5"/>
        <v>4000</v>
      </c>
      <c r="M85" s="13">
        <f t="shared" si="6"/>
        <v>4000</v>
      </c>
    </row>
    <row r="86" spans="1:13" ht="37.5" x14ac:dyDescent="0.3">
      <c r="A86" s="4">
        <f t="shared" si="3"/>
        <v>82</v>
      </c>
      <c r="B86" s="3" t="s">
        <v>294</v>
      </c>
      <c r="C86" s="3" t="s">
        <v>203</v>
      </c>
      <c r="D86" s="4" t="s">
        <v>22</v>
      </c>
      <c r="E86" s="4" t="s">
        <v>302</v>
      </c>
      <c r="F86" s="12">
        <v>4</v>
      </c>
      <c r="G86" s="12" t="s">
        <v>202</v>
      </c>
      <c r="H86" s="12">
        <v>16000</v>
      </c>
      <c r="I86" s="13"/>
      <c r="J86" s="13"/>
      <c r="K86" s="13">
        <f t="shared" si="4"/>
        <v>4</v>
      </c>
      <c r="L86" s="13">
        <f t="shared" si="5"/>
        <v>4000</v>
      </c>
      <c r="M86" s="13">
        <f t="shared" si="6"/>
        <v>16000</v>
      </c>
    </row>
    <row r="87" spans="1:13" ht="37.5" x14ac:dyDescent="0.3">
      <c r="A87" s="4">
        <f t="shared" si="3"/>
        <v>83</v>
      </c>
      <c r="B87" s="3" t="s">
        <v>295</v>
      </c>
      <c r="C87" s="3" t="s">
        <v>204</v>
      </c>
      <c r="D87" s="4" t="s">
        <v>22</v>
      </c>
      <c r="E87" s="4" t="s">
        <v>302</v>
      </c>
      <c r="F87" s="12">
        <v>2</v>
      </c>
      <c r="G87" s="12" t="s">
        <v>82</v>
      </c>
      <c r="H87" s="12">
        <v>4000</v>
      </c>
      <c r="I87" s="13"/>
      <c r="J87" s="13"/>
      <c r="K87" s="13">
        <f t="shared" si="4"/>
        <v>2</v>
      </c>
      <c r="L87" s="13">
        <f t="shared" si="5"/>
        <v>2000</v>
      </c>
      <c r="M87" s="13">
        <f t="shared" si="6"/>
        <v>4000</v>
      </c>
    </row>
    <row r="88" spans="1:13" ht="37.5" x14ac:dyDescent="0.3">
      <c r="A88" s="4">
        <f t="shared" si="3"/>
        <v>84</v>
      </c>
      <c r="B88" s="3" t="s">
        <v>296</v>
      </c>
      <c r="C88" s="3" t="s">
        <v>205</v>
      </c>
      <c r="D88" s="4" t="s">
        <v>22</v>
      </c>
      <c r="E88" s="4" t="s">
        <v>302</v>
      </c>
      <c r="F88" s="12">
        <v>1</v>
      </c>
      <c r="G88" s="12" t="s">
        <v>206</v>
      </c>
      <c r="H88" s="12">
        <v>2347</v>
      </c>
      <c r="I88" s="13"/>
      <c r="J88" s="13"/>
      <c r="K88" s="13">
        <f t="shared" si="4"/>
        <v>1</v>
      </c>
      <c r="L88" s="13">
        <f t="shared" si="5"/>
        <v>2347</v>
      </c>
      <c r="M88" s="13">
        <f t="shared" si="6"/>
        <v>2347</v>
      </c>
    </row>
    <row r="89" spans="1:13" ht="37.5" x14ac:dyDescent="0.3">
      <c r="A89" s="4">
        <f t="shared" si="3"/>
        <v>85</v>
      </c>
      <c r="B89" s="3" t="s">
        <v>207</v>
      </c>
      <c r="C89" s="3" t="s">
        <v>208</v>
      </c>
      <c r="D89" s="4" t="s">
        <v>22</v>
      </c>
      <c r="E89" s="4" t="s">
        <v>302</v>
      </c>
      <c r="F89" s="12">
        <v>12</v>
      </c>
      <c r="G89" s="12" t="s">
        <v>82</v>
      </c>
      <c r="H89" s="12">
        <v>24000</v>
      </c>
      <c r="I89" s="13"/>
      <c r="J89" s="13"/>
      <c r="K89" s="13">
        <f t="shared" si="4"/>
        <v>12</v>
      </c>
      <c r="L89" s="13">
        <f t="shared" si="5"/>
        <v>2000</v>
      </c>
      <c r="M89" s="13">
        <f t="shared" si="6"/>
        <v>24000</v>
      </c>
    </row>
    <row r="90" spans="1:13" ht="37.5" x14ac:dyDescent="0.3">
      <c r="A90" s="4">
        <f t="shared" si="3"/>
        <v>86</v>
      </c>
      <c r="B90" s="3" t="s">
        <v>209</v>
      </c>
      <c r="C90" s="3" t="s">
        <v>210</v>
      </c>
      <c r="D90" s="4" t="s">
        <v>22</v>
      </c>
      <c r="E90" s="4" t="s">
        <v>302</v>
      </c>
      <c r="F90" s="12">
        <v>14</v>
      </c>
      <c r="G90" s="12" t="s">
        <v>211</v>
      </c>
      <c r="H90" s="12">
        <v>28336</v>
      </c>
      <c r="I90" s="2"/>
      <c r="J90" s="2"/>
      <c r="K90" s="13">
        <f t="shared" si="4"/>
        <v>14</v>
      </c>
      <c r="L90" s="13">
        <f t="shared" si="5"/>
        <v>2024</v>
      </c>
      <c r="M90" s="13">
        <f t="shared" si="6"/>
        <v>28336</v>
      </c>
    </row>
    <row r="91" spans="1:13" ht="37.5" x14ac:dyDescent="0.3">
      <c r="A91" s="4">
        <f t="shared" si="3"/>
        <v>87</v>
      </c>
      <c r="B91" s="3" t="s">
        <v>297</v>
      </c>
      <c r="C91" s="3" t="s">
        <v>212</v>
      </c>
      <c r="D91" s="4" t="s">
        <v>22</v>
      </c>
      <c r="E91" s="4" t="s">
        <v>302</v>
      </c>
      <c r="F91" s="12">
        <v>1</v>
      </c>
      <c r="G91" s="12" t="s">
        <v>213</v>
      </c>
      <c r="H91" s="12">
        <v>2500</v>
      </c>
      <c r="I91" s="13"/>
      <c r="J91" s="13"/>
      <c r="K91" s="13">
        <f t="shared" si="4"/>
        <v>1</v>
      </c>
      <c r="L91" s="13">
        <f t="shared" si="5"/>
        <v>2500</v>
      </c>
      <c r="M91" s="13">
        <f t="shared" si="6"/>
        <v>2500</v>
      </c>
    </row>
    <row r="92" spans="1:13" ht="37.5" x14ac:dyDescent="0.3">
      <c r="A92" s="4">
        <f t="shared" si="3"/>
        <v>88</v>
      </c>
      <c r="B92" s="3" t="s">
        <v>214</v>
      </c>
      <c r="C92" s="3" t="s">
        <v>215</v>
      </c>
      <c r="D92" s="4" t="s">
        <v>22</v>
      </c>
      <c r="E92" s="4" t="s">
        <v>302</v>
      </c>
      <c r="F92" s="12">
        <f>136+17</f>
        <v>153</v>
      </c>
      <c r="G92" s="12" t="s">
        <v>216</v>
      </c>
      <c r="H92" s="12">
        <f>272755+34000</f>
        <v>306755</v>
      </c>
      <c r="I92" s="2">
        <v>22</v>
      </c>
      <c r="J92" s="2">
        <v>44000</v>
      </c>
      <c r="K92" s="13">
        <f t="shared" si="4"/>
        <v>131</v>
      </c>
      <c r="L92" s="13">
        <f t="shared" si="5"/>
        <v>2005.7633587786258</v>
      </c>
      <c r="M92" s="13">
        <f t="shared" si="6"/>
        <v>262755</v>
      </c>
    </row>
    <row r="93" spans="1:13" ht="37.5" x14ac:dyDescent="0.3">
      <c r="A93" s="4">
        <f t="shared" si="3"/>
        <v>89</v>
      </c>
      <c r="B93" s="3" t="s">
        <v>298</v>
      </c>
      <c r="C93" s="3" t="s">
        <v>217</v>
      </c>
      <c r="D93" s="4" t="s">
        <v>123</v>
      </c>
      <c r="E93" s="4" t="s">
        <v>302</v>
      </c>
      <c r="F93" s="12">
        <v>12</v>
      </c>
      <c r="G93" s="12" t="s">
        <v>21</v>
      </c>
      <c r="H93" s="12">
        <v>36000</v>
      </c>
      <c r="I93" s="13"/>
      <c r="J93" s="13"/>
      <c r="K93" s="13">
        <f t="shared" si="4"/>
        <v>12</v>
      </c>
      <c r="L93" s="13">
        <f t="shared" si="5"/>
        <v>3000</v>
      </c>
      <c r="M93" s="13">
        <f t="shared" si="6"/>
        <v>36000</v>
      </c>
    </row>
    <row r="94" spans="1:13" ht="37.5" x14ac:dyDescent="0.3">
      <c r="A94" s="4">
        <f t="shared" si="3"/>
        <v>90</v>
      </c>
      <c r="B94" s="3" t="s">
        <v>218</v>
      </c>
      <c r="C94" s="3" t="s">
        <v>219</v>
      </c>
      <c r="D94" s="4" t="s">
        <v>22</v>
      </c>
      <c r="E94" s="4" t="s">
        <v>302</v>
      </c>
      <c r="F94" s="12">
        <f>75+369</f>
        <v>444</v>
      </c>
      <c r="G94" s="12" t="s">
        <v>220</v>
      </c>
      <c r="H94" s="12">
        <f>220487+1106551</f>
        <v>1327038</v>
      </c>
      <c r="I94" s="2">
        <v>400</v>
      </c>
      <c r="J94" s="2">
        <v>1200000</v>
      </c>
      <c r="K94" s="13">
        <f t="shared" si="4"/>
        <v>44</v>
      </c>
      <c r="L94" s="13">
        <f t="shared" si="5"/>
        <v>2887.2272727272725</v>
      </c>
      <c r="M94" s="13">
        <f t="shared" si="6"/>
        <v>127038</v>
      </c>
    </row>
    <row r="95" spans="1:13" ht="37.5" x14ac:dyDescent="0.3">
      <c r="A95" s="4">
        <f t="shared" si="3"/>
        <v>91</v>
      </c>
      <c r="B95" s="3" t="s">
        <v>221</v>
      </c>
      <c r="C95" s="3" t="s">
        <v>222</v>
      </c>
      <c r="D95" s="4" t="s">
        <v>22</v>
      </c>
      <c r="E95" s="4" t="s">
        <v>302</v>
      </c>
      <c r="F95" s="12">
        <v>8</v>
      </c>
      <c r="G95" s="12" t="s">
        <v>223</v>
      </c>
      <c r="H95" s="12">
        <v>32006</v>
      </c>
      <c r="I95" s="2"/>
      <c r="J95" s="2"/>
      <c r="K95" s="13">
        <f t="shared" si="4"/>
        <v>8</v>
      </c>
      <c r="L95" s="13">
        <f t="shared" si="5"/>
        <v>4000.75</v>
      </c>
      <c r="M95" s="13">
        <f t="shared" si="6"/>
        <v>32006</v>
      </c>
    </row>
    <row r="96" spans="1:13" ht="37.5" x14ac:dyDescent="0.3">
      <c r="A96" s="4">
        <f t="shared" si="3"/>
        <v>92</v>
      </c>
      <c r="B96" s="3" t="s">
        <v>224</v>
      </c>
      <c r="C96" s="3" t="s">
        <v>225</v>
      </c>
      <c r="D96" s="4" t="s">
        <v>22</v>
      </c>
      <c r="E96" s="4" t="s">
        <v>302</v>
      </c>
      <c r="F96" s="12">
        <v>4</v>
      </c>
      <c r="G96" s="12" t="s">
        <v>226</v>
      </c>
      <c r="H96" s="12">
        <v>14000</v>
      </c>
      <c r="I96" s="13"/>
      <c r="J96" s="13"/>
      <c r="K96" s="13">
        <f t="shared" si="4"/>
        <v>4</v>
      </c>
      <c r="L96" s="13">
        <f t="shared" si="5"/>
        <v>3500</v>
      </c>
      <c r="M96" s="13">
        <f t="shared" si="6"/>
        <v>14000</v>
      </c>
    </row>
    <row r="97" spans="1:13" ht="37.5" x14ac:dyDescent="0.3">
      <c r="A97" s="4">
        <f t="shared" si="3"/>
        <v>93</v>
      </c>
      <c r="B97" s="3" t="s">
        <v>227</v>
      </c>
      <c r="C97" s="3" t="s">
        <v>228</v>
      </c>
      <c r="D97" s="4" t="s">
        <v>22</v>
      </c>
      <c r="E97" s="4" t="s">
        <v>302</v>
      </c>
      <c r="F97" s="12">
        <v>6</v>
      </c>
      <c r="G97" s="12" t="s">
        <v>19</v>
      </c>
      <c r="H97" s="12">
        <v>30000</v>
      </c>
      <c r="I97" s="13"/>
      <c r="J97" s="13"/>
      <c r="K97" s="13">
        <f t="shared" si="4"/>
        <v>6</v>
      </c>
      <c r="L97" s="13">
        <f t="shared" si="5"/>
        <v>5000</v>
      </c>
      <c r="M97" s="13">
        <f t="shared" si="6"/>
        <v>30000</v>
      </c>
    </row>
    <row r="98" spans="1:13" ht="37.5" x14ac:dyDescent="0.3">
      <c r="A98" s="4">
        <f t="shared" si="3"/>
        <v>94</v>
      </c>
      <c r="B98" s="3" t="s">
        <v>229</v>
      </c>
      <c r="C98" s="3" t="s">
        <v>230</v>
      </c>
      <c r="D98" s="4" t="s">
        <v>22</v>
      </c>
      <c r="E98" s="4" t="s">
        <v>302</v>
      </c>
      <c r="F98" s="12">
        <v>2</v>
      </c>
      <c r="G98" s="12" t="s">
        <v>231</v>
      </c>
      <c r="H98" s="12">
        <v>14000</v>
      </c>
      <c r="I98" s="13"/>
      <c r="J98" s="13"/>
      <c r="K98" s="13">
        <f t="shared" si="4"/>
        <v>2</v>
      </c>
      <c r="L98" s="13">
        <f t="shared" si="5"/>
        <v>7000</v>
      </c>
      <c r="M98" s="13">
        <f t="shared" si="6"/>
        <v>14000</v>
      </c>
    </row>
    <row r="99" spans="1:13" ht="37.5" x14ac:dyDescent="0.3">
      <c r="A99" s="4">
        <f t="shared" si="3"/>
        <v>95</v>
      </c>
      <c r="B99" s="3" t="s">
        <v>299</v>
      </c>
      <c r="C99" s="3" t="s">
        <v>232</v>
      </c>
      <c r="D99" s="4" t="s">
        <v>22</v>
      </c>
      <c r="E99" s="4" t="s">
        <v>302</v>
      </c>
      <c r="F99" s="12">
        <v>1</v>
      </c>
      <c r="G99" s="12" t="s">
        <v>12</v>
      </c>
      <c r="H99" s="12">
        <v>15000</v>
      </c>
      <c r="I99" s="13"/>
      <c r="J99" s="13"/>
      <c r="K99" s="13">
        <f t="shared" si="4"/>
        <v>1</v>
      </c>
      <c r="L99" s="13">
        <f t="shared" si="5"/>
        <v>15000</v>
      </c>
      <c r="M99" s="13">
        <f t="shared" si="6"/>
        <v>15000</v>
      </c>
    </row>
    <row r="100" spans="1:13" ht="37.5" x14ac:dyDescent="0.3">
      <c r="A100" s="4">
        <f t="shared" si="3"/>
        <v>96</v>
      </c>
      <c r="B100" s="3" t="s">
        <v>233</v>
      </c>
      <c r="C100" s="3" t="s">
        <v>234</v>
      </c>
      <c r="D100" s="4" t="s">
        <v>123</v>
      </c>
      <c r="E100" s="4" t="s">
        <v>302</v>
      </c>
      <c r="F100" s="12">
        <v>1</v>
      </c>
      <c r="G100" s="12" t="s">
        <v>79</v>
      </c>
      <c r="H100" s="12">
        <v>1000</v>
      </c>
      <c r="I100" s="13"/>
      <c r="J100" s="13"/>
      <c r="K100" s="13">
        <f t="shared" si="4"/>
        <v>1</v>
      </c>
      <c r="L100" s="13">
        <f t="shared" si="5"/>
        <v>1000</v>
      </c>
      <c r="M100" s="13">
        <f t="shared" si="6"/>
        <v>1000</v>
      </c>
    </row>
    <row r="101" spans="1:13" ht="37.5" x14ac:dyDescent="0.3">
      <c r="A101" s="4">
        <f t="shared" si="3"/>
        <v>97</v>
      </c>
      <c r="B101" s="3" t="s">
        <v>235</v>
      </c>
      <c r="C101" s="3" t="s">
        <v>236</v>
      </c>
      <c r="D101" s="4" t="s">
        <v>123</v>
      </c>
      <c r="E101" s="4" t="s">
        <v>302</v>
      </c>
      <c r="F101" s="12">
        <v>1</v>
      </c>
      <c r="G101" s="12" t="s">
        <v>79</v>
      </c>
      <c r="H101" s="12">
        <v>1000</v>
      </c>
      <c r="I101" s="13"/>
      <c r="J101" s="13"/>
      <c r="K101" s="13">
        <f t="shared" si="4"/>
        <v>1</v>
      </c>
      <c r="L101" s="13">
        <f t="shared" si="5"/>
        <v>1000</v>
      </c>
      <c r="M101" s="13">
        <f t="shared" si="6"/>
        <v>1000</v>
      </c>
    </row>
    <row r="102" spans="1:13" ht="37.5" x14ac:dyDescent="0.3">
      <c r="A102" s="4">
        <f t="shared" ref="A102:A126" si="7">A101+1</f>
        <v>98</v>
      </c>
      <c r="B102" s="3" t="s">
        <v>237</v>
      </c>
      <c r="C102" s="3" t="s">
        <v>238</v>
      </c>
      <c r="D102" s="4" t="s">
        <v>123</v>
      </c>
      <c r="E102" s="4" t="s">
        <v>302</v>
      </c>
      <c r="F102" s="12">
        <v>150</v>
      </c>
      <c r="G102" s="12" t="s">
        <v>82</v>
      </c>
      <c r="H102" s="12">
        <v>300000</v>
      </c>
      <c r="I102" s="13"/>
      <c r="J102" s="13"/>
      <c r="K102" s="13">
        <f t="shared" si="4"/>
        <v>150</v>
      </c>
      <c r="L102" s="13">
        <f t="shared" si="5"/>
        <v>2000</v>
      </c>
      <c r="M102" s="13">
        <f t="shared" si="6"/>
        <v>300000</v>
      </c>
    </row>
    <row r="103" spans="1:13" ht="37.5" x14ac:dyDescent="0.3">
      <c r="A103" s="4">
        <f t="shared" si="7"/>
        <v>99</v>
      </c>
      <c r="B103" s="3" t="s">
        <v>239</v>
      </c>
      <c r="C103" s="3" t="s">
        <v>240</v>
      </c>
      <c r="D103" s="4" t="s">
        <v>123</v>
      </c>
      <c r="E103" s="4" t="s">
        <v>302</v>
      </c>
      <c r="F103" s="12">
        <v>1</v>
      </c>
      <c r="G103" s="12" t="s">
        <v>21</v>
      </c>
      <c r="H103" s="12">
        <v>3000</v>
      </c>
      <c r="I103" s="13"/>
      <c r="J103" s="13"/>
      <c r="K103" s="13">
        <f t="shared" si="4"/>
        <v>1</v>
      </c>
      <c r="L103" s="13">
        <f t="shared" si="5"/>
        <v>3000</v>
      </c>
      <c r="M103" s="13">
        <f t="shared" si="6"/>
        <v>3000</v>
      </c>
    </row>
    <row r="104" spans="1:13" ht="37.5" x14ac:dyDescent="0.3">
      <c r="A104" s="4">
        <f t="shared" si="7"/>
        <v>100</v>
      </c>
      <c r="B104" s="3" t="s">
        <v>241</v>
      </c>
      <c r="C104" s="3" t="s">
        <v>242</v>
      </c>
      <c r="D104" s="4" t="s">
        <v>123</v>
      </c>
      <c r="E104" s="4" t="s">
        <v>302</v>
      </c>
      <c r="F104" s="12">
        <v>266</v>
      </c>
      <c r="G104" s="12" t="s">
        <v>21</v>
      </c>
      <c r="H104" s="12">
        <v>798000</v>
      </c>
      <c r="I104" s="13"/>
      <c r="J104" s="13"/>
      <c r="K104" s="13">
        <f t="shared" si="4"/>
        <v>266</v>
      </c>
      <c r="L104" s="13">
        <f t="shared" si="5"/>
        <v>3000</v>
      </c>
      <c r="M104" s="13">
        <f t="shared" si="6"/>
        <v>798000</v>
      </c>
    </row>
    <row r="105" spans="1:13" ht="37.5" x14ac:dyDescent="0.3">
      <c r="A105" s="4">
        <f t="shared" si="7"/>
        <v>101</v>
      </c>
      <c r="B105" s="3" t="s">
        <v>243</v>
      </c>
      <c r="C105" s="3" t="s">
        <v>244</v>
      </c>
      <c r="D105" s="4" t="s">
        <v>22</v>
      </c>
      <c r="E105" s="4" t="s">
        <v>302</v>
      </c>
      <c r="F105" s="12">
        <v>1</v>
      </c>
      <c r="G105" s="12">
        <v>500</v>
      </c>
      <c r="H105" s="12">
        <v>500</v>
      </c>
      <c r="I105" s="13"/>
      <c r="J105" s="13"/>
      <c r="K105" s="13">
        <f t="shared" si="4"/>
        <v>1</v>
      </c>
      <c r="L105" s="13">
        <f t="shared" si="5"/>
        <v>500</v>
      </c>
      <c r="M105" s="13">
        <f t="shared" si="6"/>
        <v>500</v>
      </c>
    </row>
    <row r="106" spans="1:13" ht="56.25" x14ac:dyDescent="0.3">
      <c r="A106" s="4">
        <f t="shared" si="7"/>
        <v>102</v>
      </c>
      <c r="B106" s="3" t="s">
        <v>245</v>
      </c>
      <c r="C106" s="3" t="s">
        <v>246</v>
      </c>
      <c r="D106" s="4" t="s">
        <v>123</v>
      </c>
      <c r="E106" s="4" t="s">
        <v>302</v>
      </c>
      <c r="F106" s="12">
        <v>3</v>
      </c>
      <c r="G106" s="12" t="s">
        <v>67</v>
      </c>
      <c r="H106" s="12">
        <v>60000</v>
      </c>
      <c r="I106" s="13"/>
      <c r="J106" s="13"/>
      <c r="K106" s="13">
        <f t="shared" si="4"/>
        <v>3</v>
      </c>
      <c r="L106" s="13">
        <f t="shared" si="5"/>
        <v>20000</v>
      </c>
      <c r="M106" s="13">
        <f t="shared" si="6"/>
        <v>60000</v>
      </c>
    </row>
    <row r="107" spans="1:13" ht="56.25" x14ac:dyDescent="0.3">
      <c r="A107" s="4">
        <f t="shared" si="7"/>
        <v>103</v>
      </c>
      <c r="B107" s="3" t="s">
        <v>245</v>
      </c>
      <c r="C107" s="3" t="s">
        <v>246</v>
      </c>
      <c r="D107" s="4" t="s">
        <v>123</v>
      </c>
      <c r="E107" s="4" t="s">
        <v>302</v>
      </c>
      <c r="F107" s="12">
        <v>2</v>
      </c>
      <c r="G107" s="12" t="s">
        <v>67</v>
      </c>
      <c r="H107" s="12">
        <v>40000</v>
      </c>
      <c r="I107" s="13"/>
      <c r="J107" s="13"/>
      <c r="K107" s="13">
        <f t="shared" si="4"/>
        <v>2</v>
      </c>
      <c r="L107" s="13">
        <f t="shared" si="5"/>
        <v>20000</v>
      </c>
      <c r="M107" s="13">
        <f t="shared" si="6"/>
        <v>40000</v>
      </c>
    </row>
    <row r="108" spans="1:13" ht="56.25" x14ac:dyDescent="0.3">
      <c r="A108" s="4">
        <f t="shared" si="7"/>
        <v>104</v>
      </c>
      <c r="B108" s="3" t="s">
        <v>247</v>
      </c>
      <c r="C108" s="3" t="s">
        <v>248</v>
      </c>
      <c r="D108" s="4" t="s">
        <v>123</v>
      </c>
      <c r="E108" s="4" t="s">
        <v>302</v>
      </c>
      <c r="F108" s="12">
        <v>10</v>
      </c>
      <c r="G108" s="12" t="s">
        <v>42</v>
      </c>
      <c r="H108" s="12">
        <v>300000</v>
      </c>
      <c r="I108" s="13"/>
      <c r="J108" s="13"/>
      <c r="K108" s="13">
        <f t="shared" si="4"/>
        <v>10</v>
      </c>
      <c r="L108" s="13">
        <f t="shared" si="5"/>
        <v>30000</v>
      </c>
      <c r="M108" s="13">
        <f t="shared" si="6"/>
        <v>300000</v>
      </c>
    </row>
    <row r="109" spans="1:13" ht="37.5" x14ac:dyDescent="0.3">
      <c r="A109" s="4">
        <f t="shared" si="7"/>
        <v>105</v>
      </c>
      <c r="B109" s="3" t="s">
        <v>303</v>
      </c>
      <c r="C109" s="3" t="s">
        <v>249</v>
      </c>
      <c r="D109" s="4" t="s">
        <v>22</v>
      </c>
      <c r="E109" s="4" t="s">
        <v>302</v>
      </c>
      <c r="F109" s="12">
        <v>1</v>
      </c>
      <c r="G109" s="12" t="s">
        <v>19</v>
      </c>
      <c r="H109" s="12">
        <v>5000</v>
      </c>
      <c r="I109" s="13"/>
      <c r="J109" s="13"/>
      <c r="K109" s="13">
        <f t="shared" si="4"/>
        <v>1</v>
      </c>
      <c r="L109" s="13">
        <f t="shared" si="5"/>
        <v>5000</v>
      </c>
      <c r="M109" s="13">
        <f t="shared" si="6"/>
        <v>5000</v>
      </c>
    </row>
    <row r="110" spans="1:13" ht="37.5" x14ac:dyDescent="0.3">
      <c r="A110" s="4">
        <f t="shared" si="7"/>
        <v>106</v>
      </c>
      <c r="B110" s="3" t="s">
        <v>250</v>
      </c>
      <c r="C110" s="3" t="s">
        <v>251</v>
      </c>
      <c r="D110" s="4" t="s">
        <v>22</v>
      </c>
      <c r="E110" s="4" t="s">
        <v>302</v>
      </c>
      <c r="F110" s="12">
        <v>151</v>
      </c>
      <c r="G110" s="12" t="s">
        <v>79</v>
      </c>
      <c r="H110" s="12">
        <v>151000</v>
      </c>
      <c r="I110" s="2">
        <v>65</v>
      </c>
      <c r="J110" s="2">
        <v>65000</v>
      </c>
      <c r="K110" s="13">
        <f t="shared" si="4"/>
        <v>86</v>
      </c>
      <c r="L110" s="13">
        <f t="shared" si="5"/>
        <v>1000</v>
      </c>
      <c r="M110" s="13">
        <f t="shared" si="6"/>
        <v>86000</v>
      </c>
    </row>
    <row r="111" spans="1:13" ht="37.5" x14ac:dyDescent="0.3">
      <c r="A111" s="4">
        <f t="shared" si="7"/>
        <v>107</v>
      </c>
      <c r="B111" s="3" t="s">
        <v>252</v>
      </c>
      <c r="C111" s="3" t="s">
        <v>253</v>
      </c>
      <c r="D111" s="4" t="s">
        <v>22</v>
      </c>
      <c r="E111" s="4" t="s">
        <v>302</v>
      </c>
      <c r="F111" s="12">
        <v>44</v>
      </c>
      <c r="G111" s="12" t="s">
        <v>79</v>
      </c>
      <c r="H111" s="12">
        <v>44000</v>
      </c>
      <c r="I111" s="13"/>
      <c r="J111" s="13"/>
      <c r="K111" s="13">
        <f t="shared" si="4"/>
        <v>44</v>
      </c>
      <c r="L111" s="13">
        <f t="shared" si="5"/>
        <v>1000</v>
      </c>
      <c r="M111" s="13">
        <f t="shared" si="6"/>
        <v>44000</v>
      </c>
    </row>
    <row r="112" spans="1:13" ht="37.5" x14ac:dyDescent="0.3">
      <c r="A112" s="4">
        <f t="shared" si="7"/>
        <v>108</v>
      </c>
      <c r="B112" s="3" t="s">
        <v>254</v>
      </c>
      <c r="C112" s="3" t="s">
        <v>255</v>
      </c>
      <c r="D112" s="4" t="s">
        <v>22</v>
      </c>
      <c r="E112" s="4" t="s">
        <v>302</v>
      </c>
      <c r="F112" s="12">
        <v>363</v>
      </c>
      <c r="G112" s="12" t="s">
        <v>256</v>
      </c>
      <c r="H112" s="12">
        <v>364185</v>
      </c>
      <c r="I112" s="2">
        <v>2</v>
      </c>
      <c r="J112" s="2">
        <v>2394</v>
      </c>
      <c r="K112" s="13">
        <f t="shared" si="4"/>
        <v>361</v>
      </c>
      <c r="L112" s="13">
        <f t="shared" si="5"/>
        <v>1002.1911357340721</v>
      </c>
      <c r="M112" s="13">
        <f t="shared" si="6"/>
        <v>361791</v>
      </c>
    </row>
    <row r="113" spans="1:14" ht="37.5" x14ac:dyDescent="0.3">
      <c r="A113" s="4">
        <f t="shared" si="7"/>
        <v>109</v>
      </c>
      <c r="B113" s="3" t="s">
        <v>257</v>
      </c>
      <c r="C113" s="3" t="s">
        <v>258</v>
      </c>
      <c r="D113" s="4" t="s">
        <v>22</v>
      </c>
      <c r="E113" s="4" t="s">
        <v>302</v>
      </c>
      <c r="F113" s="12">
        <v>390</v>
      </c>
      <c r="G113" s="12" t="s">
        <v>259</v>
      </c>
      <c r="H113" s="12">
        <v>446889</v>
      </c>
      <c r="I113" s="2">
        <v>176</v>
      </c>
      <c r="J113" s="2">
        <v>219296</v>
      </c>
      <c r="K113" s="13">
        <f t="shared" si="4"/>
        <v>214</v>
      </c>
      <c r="L113" s="13">
        <f t="shared" si="5"/>
        <v>1063.518691588785</v>
      </c>
      <c r="M113" s="13">
        <f t="shared" si="6"/>
        <v>227593</v>
      </c>
    </row>
    <row r="114" spans="1:14" ht="37.5" x14ac:dyDescent="0.3">
      <c r="A114" s="4">
        <f t="shared" si="7"/>
        <v>110</v>
      </c>
      <c r="B114" s="3" t="s">
        <v>260</v>
      </c>
      <c r="C114" s="3" t="s">
        <v>261</v>
      </c>
      <c r="D114" s="4" t="s">
        <v>22</v>
      </c>
      <c r="E114" s="4" t="s">
        <v>302</v>
      </c>
      <c r="F114" s="12">
        <v>8</v>
      </c>
      <c r="G114" s="12" t="s">
        <v>79</v>
      </c>
      <c r="H114" s="12">
        <v>8000</v>
      </c>
      <c r="I114" s="13"/>
      <c r="J114" s="13"/>
      <c r="K114" s="13">
        <f t="shared" si="4"/>
        <v>8</v>
      </c>
      <c r="L114" s="13">
        <f t="shared" si="5"/>
        <v>1000</v>
      </c>
      <c r="M114" s="13">
        <f t="shared" si="6"/>
        <v>8000</v>
      </c>
    </row>
    <row r="115" spans="1:14" ht="37.5" x14ac:dyDescent="0.3">
      <c r="A115" s="4">
        <f t="shared" si="7"/>
        <v>111</v>
      </c>
      <c r="B115" s="3" t="s">
        <v>262</v>
      </c>
      <c r="C115" s="3" t="s">
        <v>263</v>
      </c>
      <c r="D115" s="4" t="s">
        <v>22</v>
      </c>
      <c r="E115" s="4" t="s">
        <v>302</v>
      </c>
      <c r="F115" s="12">
        <v>77</v>
      </c>
      <c r="G115" s="12" t="s">
        <v>79</v>
      </c>
      <c r="H115" s="12">
        <v>77000</v>
      </c>
      <c r="I115" s="2">
        <v>54</v>
      </c>
      <c r="J115" s="2">
        <v>54000</v>
      </c>
      <c r="K115" s="13">
        <f t="shared" si="4"/>
        <v>23</v>
      </c>
      <c r="L115" s="13">
        <f t="shared" si="5"/>
        <v>1000</v>
      </c>
      <c r="M115" s="13">
        <f t="shared" si="6"/>
        <v>23000</v>
      </c>
    </row>
    <row r="116" spans="1:14" ht="37.5" x14ac:dyDescent="0.3">
      <c r="A116" s="4">
        <f t="shared" si="7"/>
        <v>112</v>
      </c>
      <c r="B116" s="3" t="s">
        <v>264</v>
      </c>
      <c r="C116" s="3" t="s">
        <v>265</v>
      </c>
      <c r="D116" s="4" t="s">
        <v>22</v>
      </c>
      <c r="E116" s="4" t="s">
        <v>302</v>
      </c>
      <c r="F116" s="12">
        <v>74</v>
      </c>
      <c r="G116" s="12" t="s">
        <v>79</v>
      </c>
      <c r="H116" s="12">
        <v>74000</v>
      </c>
      <c r="I116" s="2">
        <v>70</v>
      </c>
      <c r="J116" s="2">
        <v>70000</v>
      </c>
      <c r="K116" s="13">
        <f t="shared" si="4"/>
        <v>4</v>
      </c>
      <c r="L116" s="13">
        <f t="shared" si="5"/>
        <v>1000</v>
      </c>
      <c r="M116" s="13">
        <f t="shared" si="6"/>
        <v>4000</v>
      </c>
    </row>
    <row r="117" spans="1:14" ht="37.5" x14ac:dyDescent="0.3">
      <c r="A117" s="4">
        <f t="shared" si="7"/>
        <v>113</v>
      </c>
      <c r="B117" s="3" t="s">
        <v>266</v>
      </c>
      <c r="C117" s="3" t="s">
        <v>267</v>
      </c>
      <c r="D117" s="4" t="s">
        <v>22</v>
      </c>
      <c r="E117" s="4" t="s">
        <v>302</v>
      </c>
      <c r="F117" s="12">
        <v>9</v>
      </c>
      <c r="G117" s="12" t="s">
        <v>79</v>
      </c>
      <c r="H117" s="12">
        <v>9000</v>
      </c>
      <c r="I117" s="2">
        <v>2</v>
      </c>
      <c r="J117" s="2">
        <v>2000</v>
      </c>
      <c r="K117" s="13">
        <f t="shared" si="4"/>
        <v>7</v>
      </c>
      <c r="L117" s="13">
        <f t="shared" si="5"/>
        <v>1000</v>
      </c>
      <c r="M117" s="13">
        <f t="shared" si="6"/>
        <v>7000</v>
      </c>
    </row>
    <row r="118" spans="1:14" ht="37.5" x14ac:dyDescent="0.3">
      <c r="A118" s="4">
        <f t="shared" si="7"/>
        <v>114</v>
      </c>
      <c r="B118" s="3" t="s">
        <v>268</v>
      </c>
      <c r="C118" s="3" t="s">
        <v>269</v>
      </c>
      <c r="D118" s="4" t="s">
        <v>22</v>
      </c>
      <c r="E118" s="4" t="s">
        <v>302</v>
      </c>
      <c r="F118" s="12">
        <v>8</v>
      </c>
      <c r="G118" s="12" t="s">
        <v>79</v>
      </c>
      <c r="H118" s="12">
        <v>8000</v>
      </c>
      <c r="I118" s="13"/>
      <c r="J118" s="13"/>
      <c r="K118" s="13">
        <f t="shared" si="4"/>
        <v>8</v>
      </c>
      <c r="L118" s="13">
        <f t="shared" si="5"/>
        <v>1000</v>
      </c>
      <c r="M118" s="13">
        <f t="shared" si="6"/>
        <v>8000</v>
      </c>
    </row>
    <row r="119" spans="1:14" ht="37.5" x14ac:dyDescent="0.3">
      <c r="A119" s="4">
        <f t="shared" si="7"/>
        <v>115</v>
      </c>
      <c r="B119" s="3" t="s">
        <v>270</v>
      </c>
      <c r="C119" s="3" t="s">
        <v>271</v>
      </c>
      <c r="D119" s="4" t="s">
        <v>22</v>
      </c>
      <c r="E119" s="4" t="s">
        <v>302</v>
      </c>
      <c r="F119" s="12">
        <v>6</v>
      </c>
      <c r="G119" s="12" t="s">
        <v>79</v>
      </c>
      <c r="H119" s="12">
        <v>6000</v>
      </c>
      <c r="I119" s="13"/>
      <c r="J119" s="13"/>
      <c r="K119" s="13">
        <f t="shared" si="4"/>
        <v>6</v>
      </c>
      <c r="L119" s="13">
        <f t="shared" si="5"/>
        <v>1000</v>
      </c>
      <c r="M119" s="13">
        <f t="shared" si="6"/>
        <v>6000</v>
      </c>
    </row>
    <row r="120" spans="1:14" ht="37.5" x14ac:dyDescent="0.3">
      <c r="A120" s="4">
        <f t="shared" si="7"/>
        <v>116</v>
      </c>
      <c r="B120" s="3" t="s">
        <v>272</v>
      </c>
      <c r="C120" s="3" t="s">
        <v>273</v>
      </c>
      <c r="D120" s="4" t="s">
        <v>22</v>
      </c>
      <c r="E120" s="4" t="s">
        <v>302</v>
      </c>
      <c r="F120" s="12">
        <v>45</v>
      </c>
      <c r="G120" s="12" t="s">
        <v>79</v>
      </c>
      <c r="H120" s="12">
        <v>45000</v>
      </c>
      <c r="I120" s="2">
        <v>31</v>
      </c>
      <c r="J120" s="2">
        <v>31000</v>
      </c>
      <c r="K120" s="13">
        <f t="shared" si="4"/>
        <v>14</v>
      </c>
      <c r="L120" s="13">
        <f t="shared" si="5"/>
        <v>1000</v>
      </c>
      <c r="M120" s="13">
        <f t="shared" si="6"/>
        <v>14000</v>
      </c>
    </row>
    <row r="121" spans="1:14" ht="37.5" x14ac:dyDescent="0.3">
      <c r="A121" s="4">
        <f t="shared" si="7"/>
        <v>117</v>
      </c>
      <c r="B121" s="3" t="s">
        <v>274</v>
      </c>
      <c r="C121" s="3" t="s">
        <v>275</v>
      </c>
      <c r="D121" s="4" t="s">
        <v>22</v>
      </c>
      <c r="E121" s="4" t="s">
        <v>302</v>
      </c>
      <c r="F121" s="12">
        <v>1701</v>
      </c>
      <c r="G121" s="12" t="s">
        <v>79</v>
      </c>
      <c r="H121" s="12">
        <v>1701000</v>
      </c>
      <c r="I121" s="2">
        <v>103</v>
      </c>
      <c r="J121" s="2">
        <v>103000</v>
      </c>
      <c r="K121" s="13">
        <f t="shared" si="4"/>
        <v>1598</v>
      </c>
      <c r="L121" s="13">
        <f t="shared" si="5"/>
        <v>1000</v>
      </c>
      <c r="M121" s="13">
        <f t="shared" si="6"/>
        <v>1598000</v>
      </c>
    </row>
    <row r="122" spans="1:14" ht="37.5" x14ac:dyDescent="0.3">
      <c r="A122" s="4">
        <f t="shared" si="7"/>
        <v>118</v>
      </c>
      <c r="B122" s="3" t="s">
        <v>276</v>
      </c>
      <c r="C122" s="3" t="s">
        <v>277</v>
      </c>
      <c r="D122" s="4" t="s">
        <v>22</v>
      </c>
      <c r="E122" s="4" t="s">
        <v>302</v>
      </c>
      <c r="F122" s="12">
        <v>778</v>
      </c>
      <c r="G122" s="12" t="s">
        <v>79</v>
      </c>
      <c r="H122" s="12">
        <v>778000</v>
      </c>
      <c r="I122" s="2">
        <v>172</v>
      </c>
      <c r="J122" s="2">
        <v>172000</v>
      </c>
      <c r="K122" s="13">
        <f t="shared" si="4"/>
        <v>606</v>
      </c>
      <c r="L122" s="13">
        <f t="shared" si="5"/>
        <v>1000</v>
      </c>
      <c r="M122" s="13">
        <f t="shared" si="6"/>
        <v>606000</v>
      </c>
    </row>
    <row r="123" spans="1:14" ht="37.5" x14ac:dyDescent="0.3">
      <c r="A123" s="4">
        <f t="shared" si="7"/>
        <v>119</v>
      </c>
      <c r="B123" s="3" t="s">
        <v>278</v>
      </c>
      <c r="C123" s="3" t="s">
        <v>279</v>
      </c>
      <c r="D123" s="4" t="s">
        <v>22</v>
      </c>
      <c r="E123" s="4" t="s">
        <v>302</v>
      </c>
      <c r="F123" s="12">
        <v>85</v>
      </c>
      <c r="G123" s="12" t="s">
        <v>79</v>
      </c>
      <c r="H123" s="12">
        <v>85000</v>
      </c>
      <c r="I123" s="2">
        <v>80</v>
      </c>
      <c r="J123" s="2">
        <v>80000</v>
      </c>
      <c r="K123" s="13">
        <f t="shared" si="4"/>
        <v>5</v>
      </c>
      <c r="L123" s="13">
        <f t="shared" si="5"/>
        <v>1000</v>
      </c>
      <c r="M123" s="13">
        <f t="shared" si="6"/>
        <v>5000</v>
      </c>
    </row>
    <row r="124" spans="1:14" ht="37.5" x14ac:dyDescent="0.3">
      <c r="A124" s="4">
        <f t="shared" si="7"/>
        <v>120</v>
      </c>
      <c r="B124" s="3" t="s">
        <v>280</v>
      </c>
      <c r="C124" s="3" t="s">
        <v>281</v>
      </c>
      <c r="D124" s="4" t="s">
        <v>22</v>
      </c>
      <c r="E124" s="4" t="s">
        <v>302</v>
      </c>
      <c r="F124" s="12">
        <v>8</v>
      </c>
      <c r="G124" s="12" t="s">
        <v>79</v>
      </c>
      <c r="H124" s="12">
        <v>8000</v>
      </c>
      <c r="I124" s="13"/>
      <c r="J124" s="13"/>
      <c r="K124" s="13">
        <f t="shared" si="4"/>
        <v>8</v>
      </c>
      <c r="L124" s="13">
        <f t="shared" si="5"/>
        <v>1000</v>
      </c>
      <c r="M124" s="13">
        <f t="shared" si="6"/>
        <v>8000</v>
      </c>
    </row>
    <row r="125" spans="1:14" ht="37.5" x14ac:dyDescent="0.3">
      <c r="A125" s="4">
        <f t="shared" si="7"/>
        <v>121</v>
      </c>
      <c r="B125" s="3" t="s">
        <v>282</v>
      </c>
      <c r="C125" s="3" t="s">
        <v>283</v>
      </c>
      <c r="D125" s="4" t="s">
        <v>22</v>
      </c>
      <c r="E125" s="4" t="s">
        <v>302</v>
      </c>
      <c r="F125" s="12">
        <v>6</v>
      </c>
      <c r="G125" s="12" t="s">
        <v>79</v>
      </c>
      <c r="H125" s="12">
        <v>6000</v>
      </c>
      <c r="I125" s="13"/>
      <c r="J125" s="13"/>
      <c r="K125" s="13">
        <f t="shared" si="4"/>
        <v>6</v>
      </c>
      <c r="L125" s="13">
        <f t="shared" si="5"/>
        <v>1000</v>
      </c>
      <c r="M125" s="13">
        <f t="shared" si="6"/>
        <v>6000</v>
      </c>
    </row>
    <row r="126" spans="1:14" ht="37.5" x14ac:dyDescent="0.3">
      <c r="A126" s="4">
        <f t="shared" si="7"/>
        <v>122</v>
      </c>
      <c r="B126" s="3" t="s">
        <v>284</v>
      </c>
      <c r="C126" s="3" t="s">
        <v>285</v>
      </c>
      <c r="D126" s="4" t="s">
        <v>22</v>
      </c>
      <c r="E126" s="4" t="s">
        <v>302</v>
      </c>
      <c r="F126" s="12">
        <v>10</v>
      </c>
      <c r="G126" s="12" t="s">
        <v>79</v>
      </c>
      <c r="H126" s="12">
        <v>10000</v>
      </c>
      <c r="I126" s="2">
        <v>5</v>
      </c>
      <c r="J126" s="2">
        <v>5000</v>
      </c>
      <c r="K126" s="13">
        <f t="shared" si="4"/>
        <v>5</v>
      </c>
      <c r="L126" s="13">
        <f t="shared" si="5"/>
        <v>1000</v>
      </c>
      <c r="M126" s="13">
        <f>H126-J126</f>
        <v>5000</v>
      </c>
    </row>
    <row r="127" spans="1:14" ht="37.5" x14ac:dyDescent="0.3">
      <c r="A127" s="118">
        <v>123</v>
      </c>
      <c r="B127" s="119" t="s">
        <v>435</v>
      </c>
      <c r="C127" s="119" t="s">
        <v>434</v>
      </c>
      <c r="D127" s="118" t="s">
        <v>22</v>
      </c>
      <c r="E127" s="118" t="s">
        <v>302</v>
      </c>
      <c r="F127" s="120"/>
      <c r="G127" s="120"/>
      <c r="H127" s="120"/>
      <c r="I127" s="121"/>
      <c r="J127" s="121"/>
      <c r="K127" s="84">
        <v>11</v>
      </c>
      <c r="L127" s="84">
        <v>1500000</v>
      </c>
      <c r="M127" s="84">
        <f>K127*L127</f>
        <v>16500000</v>
      </c>
      <c r="N127" s="113" t="s">
        <v>608</v>
      </c>
    </row>
    <row r="128" spans="1:14" x14ac:dyDescent="0.3">
      <c r="A128" s="11"/>
      <c r="B128" s="160" t="s">
        <v>307</v>
      </c>
      <c r="C128" s="161"/>
      <c r="D128" s="11"/>
      <c r="E128" s="26"/>
      <c r="F128" s="11"/>
      <c r="G128" s="11"/>
      <c r="H128" s="11"/>
      <c r="I128" s="13"/>
      <c r="J128" s="13"/>
      <c r="K128" s="13"/>
      <c r="L128" s="13"/>
      <c r="M128" s="18">
        <f>SUM(M5:M127)</f>
        <v>82666298</v>
      </c>
    </row>
    <row r="129" spans="1:13" s="19" customFormat="1" x14ac:dyDescent="0.3">
      <c r="A129" s="114"/>
      <c r="B129" s="159" t="s">
        <v>306</v>
      </c>
      <c r="C129" s="159"/>
      <c r="D129" s="114"/>
      <c r="E129" s="114"/>
      <c r="F129" s="10"/>
      <c r="G129" s="10"/>
      <c r="H129" s="10"/>
      <c r="I129" s="21"/>
      <c r="J129" s="21"/>
      <c r="K129" s="21"/>
      <c r="L129" s="21"/>
      <c r="M129" s="21"/>
    </row>
    <row r="130" spans="1:13" ht="37.5" x14ac:dyDescent="0.3">
      <c r="A130" s="4">
        <v>1</v>
      </c>
      <c r="B130" s="22" t="s">
        <v>308</v>
      </c>
      <c r="C130" s="23" t="s">
        <v>309</v>
      </c>
      <c r="D130" s="22" t="s">
        <v>22</v>
      </c>
      <c r="E130" s="4" t="s">
        <v>310</v>
      </c>
      <c r="F130" s="24">
        <v>58383.366040000001</v>
      </c>
      <c r="G130" s="11"/>
      <c r="H130" s="11"/>
      <c r="I130" s="11"/>
      <c r="J130" s="11"/>
      <c r="K130" s="24">
        <v>377</v>
      </c>
      <c r="L130" s="24">
        <v>58383.366040000001</v>
      </c>
      <c r="M130" s="25">
        <v>22010529</v>
      </c>
    </row>
    <row r="131" spans="1:13" ht="37.5" x14ac:dyDescent="0.3">
      <c r="A131" s="4">
        <v>2</v>
      </c>
      <c r="B131" s="22" t="s">
        <v>311</v>
      </c>
      <c r="C131" s="23" t="s">
        <v>312</v>
      </c>
      <c r="D131" s="22" t="s">
        <v>22</v>
      </c>
      <c r="E131" s="4" t="s">
        <v>310</v>
      </c>
      <c r="F131" s="11"/>
      <c r="G131" s="11"/>
      <c r="H131" s="11"/>
      <c r="I131" s="11"/>
      <c r="J131" s="11"/>
      <c r="K131" s="24">
        <v>8</v>
      </c>
      <c r="L131" s="24">
        <v>3100000</v>
      </c>
      <c r="M131" s="25">
        <v>24800000</v>
      </c>
    </row>
    <row r="132" spans="1:13" ht="37.5" x14ac:dyDescent="0.3">
      <c r="A132" s="4">
        <v>3</v>
      </c>
      <c r="B132" s="22" t="s">
        <v>313</v>
      </c>
      <c r="C132" s="23" t="s">
        <v>314</v>
      </c>
      <c r="D132" s="22" t="s">
        <v>123</v>
      </c>
      <c r="E132" s="4" t="s">
        <v>310</v>
      </c>
      <c r="F132" s="11"/>
      <c r="G132" s="11"/>
      <c r="H132" s="11"/>
      <c r="I132" s="11"/>
      <c r="J132" s="11"/>
      <c r="K132" s="11">
        <v>150</v>
      </c>
      <c r="L132" s="24">
        <v>98801.85851780558</v>
      </c>
      <c r="M132" s="24">
        <f>L132*K132</f>
        <v>14820278.777670838</v>
      </c>
    </row>
    <row r="133" spans="1:13" x14ac:dyDescent="0.3">
      <c r="A133" s="11"/>
      <c r="B133" s="160" t="s">
        <v>307</v>
      </c>
      <c r="C133" s="161"/>
      <c r="D133" s="11"/>
      <c r="E133" s="26"/>
      <c r="F133" s="11"/>
      <c r="G133" s="11"/>
      <c r="H133" s="11"/>
      <c r="I133" s="11"/>
      <c r="J133" s="11"/>
      <c r="K133" s="11"/>
      <c r="L133" s="11"/>
      <c r="M133" s="18">
        <f>SUM(M130:M132)</f>
        <v>61630807.777670838</v>
      </c>
    </row>
    <row r="134" spans="1:13" x14ac:dyDescent="0.3">
      <c r="A134" s="9"/>
      <c r="B134" s="160" t="s">
        <v>607</v>
      </c>
      <c r="C134" s="161"/>
      <c r="D134" s="11"/>
      <c r="E134" s="26"/>
      <c r="F134" s="11"/>
      <c r="G134" s="11"/>
      <c r="H134" s="11"/>
      <c r="I134" s="11"/>
      <c r="J134" s="11"/>
      <c r="K134" s="11"/>
      <c r="L134" s="11"/>
      <c r="M134" s="18">
        <f>M133+M128</f>
        <v>144297105.77767083</v>
      </c>
    </row>
    <row r="135" spans="1:13" x14ac:dyDescent="0.3">
      <c r="A135" s="9"/>
      <c r="B135" s="162" t="s">
        <v>609</v>
      </c>
      <c r="C135" s="163"/>
      <c r="D135" s="9"/>
      <c r="E135" s="122"/>
      <c r="F135" s="9"/>
      <c r="G135" s="9"/>
      <c r="H135" s="9"/>
      <c r="I135" s="9"/>
      <c r="J135" s="9"/>
      <c r="K135" s="9"/>
      <c r="L135" s="9"/>
      <c r="M135" s="9"/>
    </row>
    <row r="136" spans="1:13" x14ac:dyDescent="0.3">
      <c r="A136" s="9"/>
      <c r="B136" s="9"/>
      <c r="C136" s="99" t="s">
        <v>318</v>
      </c>
      <c r="D136" s="99" t="s">
        <v>22</v>
      </c>
      <c r="E136" s="99"/>
      <c r="F136" s="99">
        <v>2</v>
      </c>
      <c r="G136" s="98">
        <v>17600</v>
      </c>
      <c r="H136" s="9"/>
      <c r="I136" s="9"/>
      <c r="J136" s="9"/>
      <c r="K136" s="9">
        <v>2</v>
      </c>
      <c r="L136" s="9">
        <v>8800</v>
      </c>
      <c r="M136" s="9">
        <f>L136*K136</f>
        <v>17600</v>
      </c>
    </row>
    <row r="137" spans="1:13" x14ac:dyDescent="0.3">
      <c r="A137" s="9"/>
      <c r="B137" s="9"/>
      <c r="C137" s="106" t="s">
        <v>323</v>
      </c>
      <c r="D137" s="99" t="s">
        <v>22</v>
      </c>
      <c r="E137" s="99"/>
      <c r="F137" s="99">
        <v>2</v>
      </c>
      <c r="G137" s="98">
        <v>58000</v>
      </c>
      <c r="H137" s="9"/>
      <c r="I137" s="9"/>
      <c r="J137" s="9"/>
      <c r="K137" s="9">
        <v>2</v>
      </c>
      <c r="L137" s="9">
        <v>29000</v>
      </c>
      <c r="M137" s="9">
        <f>L137*K137</f>
        <v>58000</v>
      </c>
    </row>
    <row r="138" spans="1:13" x14ac:dyDescent="0.3">
      <c r="A138" s="9"/>
      <c r="B138" s="9"/>
      <c r="C138" s="99" t="s">
        <v>324</v>
      </c>
      <c r="D138" s="99" t="s">
        <v>22</v>
      </c>
      <c r="E138" s="99"/>
      <c r="F138" s="99">
        <v>1</v>
      </c>
      <c r="G138" s="98">
        <v>0</v>
      </c>
      <c r="H138" s="9"/>
      <c r="I138" s="9"/>
      <c r="J138" s="9"/>
      <c r="K138" s="9">
        <v>1</v>
      </c>
      <c r="L138" s="9">
        <v>103224</v>
      </c>
      <c r="M138" s="9">
        <f t="shared" ref="M138:M149" si="8">L138*K138</f>
        <v>103224</v>
      </c>
    </row>
    <row r="139" spans="1:13" x14ac:dyDescent="0.3">
      <c r="A139" s="9"/>
      <c r="B139" s="9"/>
      <c r="C139" s="99" t="s">
        <v>336</v>
      </c>
      <c r="D139" s="99" t="s">
        <v>22</v>
      </c>
      <c r="E139" s="99"/>
      <c r="F139" s="99">
        <v>1</v>
      </c>
      <c r="G139" s="98">
        <v>8500</v>
      </c>
      <c r="H139" s="9"/>
      <c r="I139" s="9"/>
      <c r="J139" s="9"/>
      <c r="K139" s="9">
        <v>1</v>
      </c>
      <c r="L139" s="9">
        <v>8500</v>
      </c>
      <c r="M139" s="9">
        <f t="shared" si="8"/>
        <v>8500</v>
      </c>
    </row>
    <row r="140" spans="1:13" x14ac:dyDescent="0.3">
      <c r="A140" s="9"/>
      <c r="B140" s="9"/>
      <c r="C140" s="99" t="s">
        <v>337</v>
      </c>
      <c r="D140" s="99" t="s">
        <v>22</v>
      </c>
      <c r="E140" s="99"/>
      <c r="F140" s="99">
        <v>1</v>
      </c>
      <c r="G140" s="98">
        <v>59000</v>
      </c>
      <c r="H140" s="9"/>
      <c r="I140" s="9"/>
      <c r="J140" s="9"/>
      <c r="K140" s="9">
        <v>1</v>
      </c>
      <c r="L140" s="9">
        <v>59000</v>
      </c>
      <c r="M140" s="9">
        <f t="shared" si="8"/>
        <v>59000</v>
      </c>
    </row>
    <row r="141" spans="1:13" x14ac:dyDescent="0.3">
      <c r="A141" s="9"/>
      <c r="B141" s="9"/>
      <c r="C141" s="99" t="s">
        <v>338</v>
      </c>
      <c r="D141" s="99" t="s">
        <v>22</v>
      </c>
      <c r="E141" s="99"/>
      <c r="F141" s="99">
        <v>3</v>
      </c>
      <c r="G141" s="98">
        <v>26400</v>
      </c>
      <c r="H141" s="9"/>
      <c r="I141" s="9"/>
      <c r="J141" s="9"/>
      <c r="K141" s="9">
        <v>3</v>
      </c>
      <c r="L141" s="9">
        <v>8800</v>
      </c>
      <c r="M141" s="9">
        <f t="shared" si="8"/>
        <v>26400</v>
      </c>
    </row>
    <row r="142" spans="1:13" x14ac:dyDescent="0.3">
      <c r="A142" s="9"/>
      <c r="B142" s="9"/>
      <c r="C142" s="106" t="s">
        <v>323</v>
      </c>
      <c r="D142" s="99" t="s">
        <v>22</v>
      </c>
      <c r="E142" s="99"/>
      <c r="F142" s="99">
        <v>7</v>
      </c>
      <c r="G142" s="98">
        <v>203000</v>
      </c>
      <c r="H142" s="9"/>
      <c r="I142" s="9"/>
      <c r="J142" s="9"/>
      <c r="K142" s="9">
        <v>7</v>
      </c>
      <c r="L142" s="9">
        <v>29000</v>
      </c>
      <c r="M142" s="9">
        <f>L142*K142</f>
        <v>203000</v>
      </c>
    </row>
    <row r="143" spans="1:13" x14ac:dyDescent="0.3">
      <c r="A143" s="9"/>
      <c r="B143" s="9"/>
      <c r="C143" s="99" t="s">
        <v>339</v>
      </c>
      <c r="D143" s="99" t="s">
        <v>22</v>
      </c>
      <c r="E143" s="99"/>
      <c r="F143" s="99">
        <v>2</v>
      </c>
      <c r="G143" s="98">
        <v>84000</v>
      </c>
      <c r="H143" s="9"/>
      <c r="I143" s="9"/>
      <c r="J143" s="9"/>
      <c r="K143" s="9">
        <v>2</v>
      </c>
      <c r="L143" s="9">
        <v>42000</v>
      </c>
      <c r="M143" s="9">
        <f t="shared" si="8"/>
        <v>84000</v>
      </c>
    </row>
    <row r="144" spans="1:13" x14ac:dyDescent="0.3">
      <c r="A144" s="9"/>
      <c r="B144" s="9"/>
      <c r="C144" s="99" t="s">
        <v>341</v>
      </c>
      <c r="D144" s="99" t="s">
        <v>22</v>
      </c>
      <c r="E144" s="99"/>
      <c r="F144" s="99">
        <v>4</v>
      </c>
      <c r="G144" s="98">
        <v>0</v>
      </c>
      <c r="H144" s="9"/>
      <c r="I144" s="9"/>
      <c r="J144" s="9"/>
      <c r="K144" s="9">
        <v>4</v>
      </c>
      <c r="L144" s="9">
        <v>3000</v>
      </c>
      <c r="M144" s="9">
        <f t="shared" si="8"/>
        <v>12000</v>
      </c>
    </row>
    <row r="145" spans="1:13" x14ac:dyDescent="0.3">
      <c r="A145" s="9"/>
      <c r="B145" s="9"/>
      <c r="C145" s="99" t="s">
        <v>342</v>
      </c>
      <c r="D145" s="99" t="s">
        <v>22</v>
      </c>
      <c r="E145" s="99"/>
      <c r="F145" s="99">
        <v>7</v>
      </c>
      <c r="G145" s="98">
        <v>57400</v>
      </c>
      <c r="H145" s="9"/>
      <c r="I145" s="9"/>
      <c r="J145" s="9"/>
      <c r="K145" s="9">
        <v>7</v>
      </c>
      <c r="L145" s="9">
        <v>8200</v>
      </c>
      <c r="M145" s="9">
        <f t="shared" si="8"/>
        <v>57400</v>
      </c>
    </row>
    <row r="146" spans="1:13" x14ac:dyDescent="0.3">
      <c r="A146" s="9"/>
      <c r="B146" s="9"/>
      <c r="C146" s="99" t="s">
        <v>348</v>
      </c>
      <c r="D146" s="99" t="s">
        <v>22</v>
      </c>
      <c r="E146" s="99"/>
      <c r="F146" s="99">
        <v>6</v>
      </c>
      <c r="G146" s="98">
        <v>63000</v>
      </c>
      <c r="H146" s="9"/>
      <c r="I146" s="9"/>
      <c r="J146" s="9"/>
      <c r="K146" s="9">
        <v>6</v>
      </c>
      <c r="L146" s="9">
        <v>10500</v>
      </c>
      <c r="M146" s="9">
        <f t="shared" si="8"/>
        <v>63000</v>
      </c>
    </row>
    <row r="147" spans="1:13" x14ac:dyDescent="0.3">
      <c r="A147" s="9"/>
      <c r="B147" s="9"/>
      <c r="C147" s="99" t="s">
        <v>350</v>
      </c>
      <c r="D147" s="99" t="s">
        <v>22</v>
      </c>
      <c r="E147" s="99"/>
      <c r="F147" s="99">
        <v>2</v>
      </c>
      <c r="G147" s="98">
        <v>4000</v>
      </c>
      <c r="H147" s="9"/>
      <c r="I147" s="9"/>
      <c r="J147" s="9"/>
      <c r="K147" s="9">
        <v>2</v>
      </c>
      <c r="L147" s="9">
        <v>2000</v>
      </c>
      <c r="M147" s="9">
        <f t="shared" si="8"/>
        <v>4000</v>
      </c>
    </row>
    <row r="148" spans="1:13" x14ac:dyDescent="0.3">
      <c r="A148" s="9"/>
      <c r="B148" s="9"/>
      <c r="C148" s="99" t="s">
        <v>351</v>
      </c>
      <c r="D148" s="99" t="s">
        <v>22</v>
      </c>
      <c r="E148" s="99"/>
      <c r="F148" s="99">
        <v>3</v>
      </c>
      <c r="G148" s="98">
        <v>37350</v>
      </c>
      <c r="H148" s="9"/>
      <c r="I148" s="9"/>
      <c r="J148" s="9"/>
      <c r="K148" s="9">
        <v>3</v>
      </c>
      <c r="L148" s="9">
        <v>12450</v>
      </c>
      <c r="M148" s="9">
        <f t="shared" si="8"/>
        <v>37350</v>
      </c>
    </row>
    <row r="149" spans="1:13" x14ac:dyDescent="0.3">
      <c r="A149" s="9"/>
      <c r="B149" s="9"/>
      <c r="C149" s="99" t="s">
        <v>352</v>
      </c>
      <c r="D149" s="99" t="s">
        <v>22</v>
      </c>
      <c r="E149" s="99"/>
      <c r="F149" s="99">
        <v>1</v>
      </c>
      <c r="G149" s="98">
        <v>59000</v>
      </c>
      <c r="H149" s="9"/>
      <c r="I149" s="9"/>
      <c r="J149" s="9"/>
      <c r="K149" s="9">
        <v>1</v>
      </c>
      <c r="L149" s="9">
        <v>59000</v>
      </c>
      <c r="M149" s="9">
        <f t="shared" si="8"/>
        <v>59000</v>
      </c>
    </row>
    <row r="150" spans="1:13" x14ac:dyDescent="0.3">
      <c r="A150" s="9"/>
      <c r="B150" s="160" t="s">
        <v>307</v>
      </c>
      <c r="C150" s="161"/>
      <c r="D150" s="9"/>
      <c r="E150" s="122"/>
      <c r="F150" s="9"/>
      <c r="G150" s="9"/>
      <c r="H150" s="9"/>
      <c r="I150" s="9"/>
      <c r="J150" s="9"/>
      <c r="K150" s="9"/>
      <c r="L150" s="9"/>
      <c r="M150" s="18">
        <f>SUM(M136:M149)</f>
        <v>792474</v>
      </c>
    </row>
    <row r="151" spans="1:13" x14ac:dyDescent="0.3">
      <c r="M151" s="123">
        <f>M134+M150</f>
        <v>145089579.77767083</v>
      </c>
    </row>
  </sheetData>
  <autoFilter ref="A3:H127"/>
  <mergeCells count="8">
    <mergeCell ref="A1:M1"/>
    <mergeCell ref="A2:H2"/>
    <mergeCell ref="B129:C129"/>
    <mergeCell ref="B134:C134"/>
    <mergeCell ref="B150:C150"/>
    <mergeCell ref="B135:C135"/>
    <mergeCell ref="B128:C128"/>
    <mergeCell ref="B133:C133"/>
  </mergeCells>
  <conditionalFormatting sqref="G136:G149">
    <cfRule type="expression" dxfId="3" priority="1">
      <formula>G136=MAX($G136:$J136)</formula>
    </cfRule>
    <cfRule type="expression" priority="2">
      <formula>G136=MAX($G136:$J136)</formula>
    </cfRule>
  </conditionalFormatting>
  <pageMargins left="0.39370078740157483" right="0.39370078740157483" top="0.39370078740157483" bottom="0.39370078740157483" header="0.51181102362204722" footer="0.51181102362204722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showGridLines="0" topLeftCell="A120" zoomScale="70" zoomScaleNormal="70" workbookViewId="0">
      <selection activeCell="E10" sqref="E10"/>
    </sheetView>
  </sheetViews>
  <sheetFormatPr defaultColWidth="56" defaultRowHeight="18.75" x14ac:dyDescent="0.3"/>
  <cols>
    <col min="1" max="1" width="5.85546875" style="29" customWidth="1"/>
    <col min="2" max="2" width="30.5703125" style="29" customWidth="1"/>
    <col min="3" max="3" width="42.28515625" style="29" customWidth="1"/>
    <col min="4" max="4" width="6.140625" style="29" customWidth="1"/>
    <col min="5" max="5" width="19.28515625" style="20" bestFit="1" customWidth="1"/>
    <col min="6" max="6" width="20.140625" style="35" bestFit="1" customWidth="1"/>
    <col min="7" max="7" width="21.7109375" style="35" bestFit="1" customWidth="1"/>
    <col min="8" max="8" width="15.42578125" style="29" customWidth="1"/>
    <col min="9" max="9" width="17" style="29" bestFit="1" customWidth="1"/>
    <col min="10" max="10" width="18.5703125" style="29" bestFit="1" customWidth="1"/>
    <col min="11" max="16384" width="56" style="29"/>
  </cols>
  <sheetData>
    <row r="1" spans="1:10" ht="18.75" customHeight="1" x14ac:dyDescent="0.3">
      <c r="A1" s="39" t="s">
        <v>361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3">
      <c r="A2" s="39"/>
      <c r="B2" s="40"/>
      <c r="C2" s="40"/>
      <c r="D2" s="40"/>
      <c r="E2" s="40"/>
      <c r="F2" s="40"/>
      <c r="G2" s="40"/>
    </row>
    <row r="3" spans="1:10" s="19" customFormat="1" ht="37.5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1" t="s">
        <v>362</v>
      </c>
      <c r="G3" s="31" t="s">
        <v>288</v>
      </c>
      <c r="H3" s="21" t="s">
        <v>304</v>
      </c>
      <c r="I3" s="21" t="s">
        <v>363</v>
      </c>
      <c r="J3" s="21" t="s">
        <v>364</v>
      </c>
    </row>
    <row r="4" spans="1:10" s="19" customFormat="1" x14ac:dyDescent="0.3">
      <c r="A4" s="30"/>
      <c r="B4" s="30" t="s">
        <v>305</v>
      </c>
      <c r="C4" s="30"/>
      <c r="D4" s="30"/>
      <c r="E4" s="30"/>
      <c r="F4" s="31"/>
      <c r="G4" s="31"/>
      <c r="H4" s="21"/>
      <c r="I4" s="21"/>
      <c r="J4" s="21"/>
    </row>
    <row r="5" spans="1:10" x14ac:dyDescent="0.3">
      <c r="A5" s="3" t="s">
        <v>8</v>
      </c>
      <c r="B5" s="3" t="s">
        <v>9</v>
      </c>
      <c r="C5" s="3" t="s">
        <v>10</v>
      </c>
      <c r="D5" s="4" t="s">
        <v>11</v>
      </c>
      <c r="E5" s="4" t="s">
        <v>300</v>
      </c>
      <c r="F5" s="32">
        <v>15000</v>
      </c>
      <c r="G5" s="32">
        <v>162000</v>
      </c>
      <c r="H5" s="13">
        <v>10.8</v>
      </c>
      <c r="I5" s="13" t="e">
        <f>VLOOKUP(B5,TC!$C$4:$H$118,5,0)</f>
        <v>#N/A</v>
      </c>
      <c r="J5" s="13"/>
    </row>
    <row r="6" spans="1:10" x14ac:dyDescent="0.3">
      <c r="A6" s="4">
        <v>2</v>
      </c>
      <c r="B6" s="3" t="s">
        <v>13</v>
      </c>
      <c r="C6" s="3" t="s">
        <v>14</v>
      </c>
      <c r="D6" s="4" t="s">
        <v>11</v>
      </c>
      <c r="E6" s="4" t="s">
        <v>300</v>
      </c>
      <c r="F6" s="32">
        <v>10000</v>
      </c>
      <c r="G6" s="32">
        <v>22000</v>
      </c>
      <c r="H6" s="13">
        <v>2.2000000000000002</v>
      </c>
      <c r="I6" s="13" t="e">
        <f>VLOOKUP(B6,TC!$C$4:$H$118,5,0)</f>
        <v>#N/A</v>
      </c>
      <c r="J6" s="13"/>
    </row>
    <row r="7" spans="1:10" x14ac:dyDescent="0.3">
      <c r="A7" s="4">
        <v>3</v>
      </c>
      <c r="B7" s="3" t="s">
        <v>16</v>
      </c>
      <c r="C7" s="3" t="s">
        <v>17</v>
      </c>
      <c r="D7" s="4" t="s">
        <v>18</v>
      </c>
      <c r="E7" s="4" t="s">
        <v>300</v>
      </c>
      <c r="F7" s="32">
        <v>5000</v>
      </c>
      <c r="G7" s="32">
        <v>105000</v>
      </c>
      <c r="H7" s="13">
        <v>21</v>
      </c>
      <c r="I7" s="13">
        <f>VLOOKUP(B7,TC!$C$4:$H$118,5,0)</f>
        <v>7000</v>
      </c>
      <c r="J7" s="13"/>
    </row>
    <row r="8" spans="1:10" x14ac:dyDescent="0.3">
      <c r="A8" s="4">
        <v>4</v>
      </c>
      <c r="B8" s="3" t="s">
        <v>289</v>
      </c>
      <c r="C8" s="3" t="s">
        <v>20</v>
      </c>
      <c r="D8" s="4" t="s">
        <v>18</v>
      </c>
      <c r="E8" s="4" t="s">
        <v>300</v>
      </c>
      <c r="F8" s="32">
        <v>3000</v>
      </c>
      <c r="G8" s="32">
        <v>12000</v>
      </c>
      <c r="H8" s="13">
        <v>4</v>
      </c>
      <c r="I8" s="13">
        <f>VLOOKUP(B8,TC!$C$4:$H$118,5,0)</f>
        <v>5000</v>
      </c>
      <c r="J8" s="13"/>
    </row>
    <row r="9" spans="1:10" ht="37.5" x14ac:dyDescent="0.3">
      <c r="A9" s="4">
        <v>5</v>
      </c>
      <c r="B9" s="3" t="s">
        <v>23</v>
      </c>
      <c r="C9" s="3" t="s">
        <v>24</v>
      </c>
      <c r="D9" s="4" t="s">
        <v>22</v>
      </c>
      <c r="E9" s="4" t="s">
        <v>301</v>
      </c>
      <c r="F9" s="32">
        <v>55185.2</v>
      </c>
      <c r="G9" s="32">
        <v>2538519</v>
      </c>
      <c r="H9" s="13">
        <v>30</v>
      </c>
      <c r="I9" s="13">
        <f>VLOOKUP(B9,TC!$C$4:$H$118,5,0)</f>
        <v>95000</v>
      </c>
      <c r="J9" s="13"/>
    </row>
    <row r="10" spans="1:10" ht="37.5" x14ac:dyDescent="0.3">
      <c r="A10" s="4">
        <v>6</v>
      </c>
      <c r="B10" s="3" t="s">
        <v>26</v>
      </c>
      <c r="C10" s="3" t="s">
        <v>27</v>
      </c>
      <c r="D10" s="4" t="s">
        <v>22</v>
      </c>
      <c r="E10" s="4" t="s">
        <v>301</v>
      </c>
      <c r="F10" s="32">
        <v>100241.09</v>
      </c>
      <c r="G10" s="32">
        <f>10124350+100268</f>
        <v>10224618</v>
      </c>
      <c r="H10" s="13">
        <v>79</v>
      </c>
      <c r="I10" s="13">
        <f>VLOOKUP(B10,TC!$C$4:$H$118,5,0)</f>
        <v>190000</v>
      </c>
      <c r="J10" s="13"/>
    </row>
    <row r="11" spans="1:10" s="7" customFormat="1" ht="37.5" x14ac:dyDescent="0.3">
      <c r="A11" s="14">
        <v>7</v>
      </c>
      <c r="B11" s="15" t="s">
        <v>29</v>
      </c>
      <c r="C11" s="15" t="s">
        <v>30</v>
      </c>
      <c r="D11" s="14" t="s">
        <v>22</v>
      </c>
      <c r="E11" s="4" t="s">
        <v>301</v>
      </c>
      <c r="F11" s="33">
        <v>149758.20000000001</v>
      </c>
      <c r="G11" s="33">
        <v>8086943</v>
      </c>
      <c r="H11" s="17">
        <v>124</v>
      </c>
      <c r="I11" s="13">
        <f>VLOOKUP(B11,TC!$C$4:$H$118,5,0)</f>
        <v>240000</v>
      </c>
      <c r="J11" s="17"/>
    </row>
    <row r="12" spans="1:10" s="7" customFormat="1" ht="37.5" x14ac:dyDescent="0.3">
      <c r="A12" s="14">
        <v>8</v>
      </c>
      <c r="B12" s="15" t="s">
        <v>32</v>
      </c>
      <c r="C12" s="15" t="s">
        <v>30</v>
      </c>
      <c r="D12" s="14" t="s">
        <v>22</v>
      </c>
      <c r="E12" s="4" t="s">
        <v>301</v>
      </c>
      <c r="F12" s="33">
        <v>150000</v>
      </c>
      <c r="G12" s="33">
        <v>10500000</v>
      </c>
      <c r="H12" s="17">
        <v>9</v>
      </c>
      <c r="I12" s="13" t="e">
        <f>VLOOKUP(B12,TC!$C$4:$H$118,5,0)</f>
        <v>#N/A</v>
      </c>
      <c r="J12" s="17"/>
    </row>
    <row r="13" spans="1:10" ht="37.5" x14ac:dyDescent="0.3">
      <c r="A13" s="4">
        <v>9</v>
      </c>
      <c r="B13" s="3" t="s">
        <v>34</v>
      </c>
      <c r="C13" s="3" t="s">
        <v>35</v>
      </c>
      <c r="D13" s="4" t="s">
        <v>22</v>
      </c>
      <c r="E13" s="4" t="s">
        <v>301</v>
      </c>
      <c r="F13" s="32">
        <v>200000</v>
      </c>
      <c r="G13" s="32">
        <v>3400000</v>
      </c>
      <c r="H13" s="13">
        <v>15</v>
      </c>
      <c r="I13" s="13">
        <f>VLOOKUP(B13,TC!$C$4:$H$118,5,0)</f>
        <v>285000</v>
      </c>
      <c r="J13" s="13"/>
    </row>
    <row r="14" spans="1:10" x14ac:dyDescent="0.3">
      <c r="A14" s="4">
        <v>10</v>
      </c>
      <c r="B14" s="3" t="s">
        <v>37</v>
      </c>
      <c r="C14" s="3" t="s">
        <v>38</v>
      </c>
      <c r="D14" s="4" t="s">
        <v>22</v>
      </c>
      <c r="E14" s="4" t="s">
        <v>300</v>
      </c>
      <c r="F14" s="32">
        <v>155000</v>
      </c>
      <c r="G14" s="32">
        <v>310000</v>
      </c>
      <c r="H14" s="13">
        <v>2</v>
      </c>
      <c r="I14" s="13" t="e">
        <f>VLOOKUP(B14,TC!$C$4:$H$118,5,0)</f>
        <v>#N/A</v>
      </c>
      <c r="J14" s="13"/>
    </row>
    <row r="15" spans="1:10" x14ac:dyDescent="0.3">
      <c r="A15" s="4">
        <v>11</v>
      </c>
      <c r="B15" s="3" t="s">
        <v>40</v>
      </c>
      <c r="C15" s="3" t="s">
        <v>41</v>
      </c>
      <c r="D15" s="4" t="s">
        <v>22</v>
      </c>
      <c r="E15" s="4" t="s">
        <v>300</v>
      </c>
      <c r="F15" s="32">
        <v>30000</v>
      </c>
      <c r="G15" s="32">
        <v>510000</v>
      </c>
      <c r="H15" s="13">
        <v>16</v>
      </c>
      <c r="I15" s="13">
        <f>VLOOKUP(B15,TC!$C$4:$H$118,5,0)</f>
        <v>38000</v>
      </c>
      <c r="J15" s="13"/>
    </row>
    <row r="16" spans="1:10" x14ac:dyDescent="0.3">
      <c r="A16" s="4">
        <v>12</v>
      </c>
      <c r="B16" s="3" t="s">
        <v>43</v>
      </c>
      <c r="C16" s="3" t="s">
        <v>44</v>
      </c>
      <c r="D16" s="4" t="s">
        <v>22</v>
      </c>
      <c r="E16" s="4" t="s">
        <v>300</v>
      </c>
      <c r="F16" s="32">
        <v>60000</v>
      </c>
      <c r="G16" s="32">
        <v>1500000</v>
      </c>
      <c r="H16" s="13">
        <v>23</v>
      </c>
      <c r="I16" s="13">
        <f>VLOOKUP(B16,TC!$C$4:$H$118,5,0)</f>
        <v>95000</v>
      </c>
      <c r="J16" s="13"/>
    </row>
    <row r="17" spans="1:10" x14ac:dyDescent="0.3">
      <c r="A17" s="4">
        <v>13</v>
      </c>
      <c r="B17" s="3" t="s">
        <v>46</v>
      </c>
      <c r="C17" s="3" t="s">
        <v>47</v>
      </c>
      <c r="D17" s="4" t="s">
        <v>22</v>
      </c>
      <c r="E17" s="4" t="s">
        <v>300</v>
      </c>
      <c r="F17" s="32">
        <v>86041.24</v>
      </c>
      <c r="G17" s="32">
        <v>10152866</v>
      </c>
      <c r="H17" s="13">
        <v>105</v>
      </c>
      <c r="I17" s="13">
        <f>VLOOKUP(B17,TC!$C$4:$H$118,5,0)</f>
        <v>114000</v>
      </c>
      <c r="J17" s="13"/>
    </row>
    <row r="18" spans="1:10" x14ac:dyDescent="0.3">
      <c r="A18" s="4">
        <v>14</v>
      </c>
      <c r="B18" s="3" t="s">
        <v>50</v>
      </c>
      <c r="C18" s="3" t="s">
        <v>49</v>
      </c>
      <c r="D18" s="4" t="s">
        <v>22</v>
      </c>
      <c r="E18" s="4" t="s">
        <v>300</v>
      </c>
      <c r="F18" s="32">
        <v>92571.5</v>
      </c>
      <c r="G18" s="32">
        <v>370286</v>
      </c>
      <c r="H18" s="13">
        <v>4</v>
      </c>
      <c r="I18" s="13" t="e">
        <f>VLOOKUP(B18,TC!$C$4:$H$118,5,0)</f>
        <v>#N/A</v>
      </c>
      <c r="J18" s="13"/>
    </row>
    <row r="19" spans="1:10" x14ac:dyDescent="0.3">
      <c r="A19" s="4">
        <v>15</v>
      </c>
      <c r="B19" s="3" t="s">
        <v>52</v>
      </c>
      <c r="C19" s="3" t="s">
        <v>53</v>
      </c>
      <c r="D19" s="4" t="s">
        <v>22</v>
      </c>
      <c r="E19" s="4" t="s">
        <v>300</v>
      </c>
      <c r="F19" s="32">
        <v>131428.5</v>
      </c>
      <c r="G19" s="32">
        <v>525714</v>
      </c>
      <c r="H19" s="13">
        <v>4</v>
      </c>
      <c r="I19" s="13">
        <f>VLOOKUP(B19,TC!$C$4:$H$118,5,0)</f>
        <v>200000</v>
      </c>
      <c r="J19" s="13"/>
    </row>
    <row r="20" spans="1:10" x14ac:dyDescent="0.3">
      <c r="A20" s="4">
        <v>16</v>
      </c>
      <c r="B20" s="3" t="s">
        <v>55</v>
      </c>
      <c r="C20" s="3" t="s">
        <v>56</v>
      </c>
      <c r="D20" s="4" t="s">
        <v>22</v>
      </c>
      <c r="E20" s="4" t="s">
        <v>300</v>
      </c>
      <c r="F20" s="32">
        <v>6667</v>
      </c>
      <c r="G20" s="32">
        <v>113339</v>
      </c>
      <c r="H20" s="13">
        <v>16</v>
      </c>
      <c r="I20" s="13">
        <f>VLOOKUP(B20,TC!$C$4:$H$118,5,0)</f>
        <v>7000</v>
      </c>
      <c r="J20" s="13"/>
    </row>
    <row r="21" spans="1:10" x14ac:dyDescent="0.3">
      <c r="A21" s="4">
        <v>17</v>
      </c>
      <c r="B21" s="3" t="s">
        <v>58</v>
      </c>
      <c r="C21" s="3" t="s">
        <v>59</v>
      </c>
      <c r="D21" s="4" t="s">
        <v>22</v>
      </c>
      <c r="E21" s="4" t="s">
        <v>300</v>
      </c>
      <c r="F21" s="32">
        <v>13222</v>
      </c>
      <c r="G21" s="32">
        <v>330550</v>
      </c>
      <c r="H21" s="13">
        <v>24</v>
      </c>
      <c r="I21" s="13">
        <f>VLOOKUP(B21,TC!$C$4:$H$118,5,0)</f>
        <v>19000</v>
      </c>
      <c r="J21" s="13"/>
    </row>
    <row r="22" spans="1:10" x14ac:dyDescent="0.3">
      <c r="A22" s="4">
        <v>18</v>
      </c>
      <c r="B22" s="3" t="s">
        <v>61</v>
      </c>
      <c r="C22" s="3" t="s">
        <v>62</v>
      </c>
      <c r="D22" s="4" t="s">
        <v>22</v>
      </c>
      <c r="E22" s="4" t="s">
        <v>300</v>
      </c>
      <c r="F22" s="32">
        <v>6925.84</v>
      </c>
      <c r="G22" s="32">
        <v>1343612</v>
      </c>
      <c r="H22" s="13">
        <v>184</v>
      </c>
      <c r="I22" s="13">
        <f>VLOOKUP(B22,TC!$C$4:$H$118,5,0)</f>
        <v>8500</v>
      </c>
      <c r="J22" s="13"/>
    </row>
    <row r="23" spans="1:10" x14ac:dyDescent="0.3">
      <c r="A23" s="4">
        <v>19</v>
      </c>
      <c r="B23" s="3" t="s">
        <v>64</v>
      </c>
      <c r="C23" s="3" t="s">
        <v>65</v>
      </c>
      <c r="D23" s="4" t="s">
        <v>22</v>
      </c>
      <c r="E23" s="4" t="s">
        <v>300</v>
      </c>
      <c r="F23" s="32">
        <v>6935.64</v>
      </c>
      <c r="G23" s="32">
        <v>651950</v>
      </c>
      <c r="H23" s="13">
        <v>16</v>
      </c>
      <c r="I23" s="13">
        <f>VLOOKUP(B23,TC!$C$4:$H$118,5,0)</f>
        <v>9000</v>
      </c>
      <c r="J23" s="13"/>
    </row>
    <row r="24" spans="1:10" x14ac:dyDescent="0.3">
      <c r="A24" s="4">
        <v>20</v>
      </c>
      <c r="B24" s="3" t="s">
        <v>290</v>
      </c>
      <c r="C24" s="3" t="s">
        <v>68</v>
      </c>
      <c r="D24" s="4" t="s">
        <v>22</v>
      </c>
      <c r="E24" s="4" t="s">
        <v>300</v>
      </c>
      <c r="F24" s="32">
        <v>50000</v>
      </c>
      <c r="G24" s="32">
        <v>100000</v>
      </c>
      <c r="H24" s="13">
        <v>2</v>
      </c>
      <c r="I24" s="13">
        <f>VLOOKUP(B24,TC!$C$4:$H$118,5,0)</f>
        <v>10000</v>
      </c>
      <c r="J24" s="13"/>
    </row>
    <row r="25" spans="1:10" x14ac:dyDescent="0.3">
      <c r="A25" s="4">
        <v>21</v>
      </c>
      <c r="B25" s="3" t="s">
        <v>70</v>
      </c>
      <c r="C25" s="3" t="s">
        <v>71</v>
      </c>
      <c r="D25" s="4" t="s">
        <v>22</v>
      </c>
      <c r="E25" s="4" t="s">
        <v>300</v>
      </c>
      <c r="F25" s="32">
        <v>5000</v>
      </c>
      <c r="G25" s="32">
        <v>20000</v>
      </c>
      <c r="H25" s="13">
        <v>4</v>
      </c>
      <c r="I25" s="13" t="e">
        <f>VLOOKUP(B25,TC!$C$4:$H$118,5,0)</f>
        <v>#N/A</v>
      </c>
      <c r="J25" s="13"/>
    </row>
    <row r="26" spans="1:10" x14ac:dyDescent="0.3">
      <c r="A26" s="4">
        <v>22</v>
      </c>
      <c r="B26" s="3" t="s">
        <v>72</v>
      </c>
      <c r="C26" s="3" t="s">
        <v>73</v>
      </c>
      <c r="D26" s="4" t="s">
        <v>22</v>
      </c>
      <c r="E26" s="4" t="s">
        <v>302</v>
      </c>
      <c r="F26" s="32">
        <v>4995.88</v>
      </c>
      <c r="G26" s="32">
        <f>2098270+179964</f>
        <v>2278234</v>
      </c>
      <c r="H26" s="13">
        <v>292</v>
      </c>
      <c r="I26" s="13">
        <f>VLOOKUP(B26,TC!$C$4:$H$118,5,0)</f>
        <v>5000</v>
      </c>
      <c r="J26" s="13"/>
    </row>
    <row r="27" spans="1:10" x14ac:dyDescent="0.3">
      <c r="A27" s="4">
        <v>23</v>
      </c>
      <c r="B27" s="3" t="s">
        <v>75</v>
      </c>
      <c r="C27" s="3" t="s">
        <v>76</v>
      </c>
      <c r="D27" s="4" t="s">
        <v>22</v>
      </c>
      <c r="E27" s="4" t="s">
        <v>302</v>
      </c>
      <c r="F27" s="32">
        <v>500</v>
      </c>
      <c r="G27" s="32">
        <v>6000</v>
      </c>
      <c r="H27" s="13">
        <v>12</v>
      </c>
      <c r="I27" s="13" t="e">
        <f>VLOOKUP(B27,TC!$C$4:$H$118,5,0)</f>
        <v>#N/A</v>
      </c>
      <c r="J27" s="13"/>
    </row>
    <row r="28" spans="1:10" x14ac:dyDescent="0.3">
      <c r="A28" s="4">
        <v>24</v>
      </c>
      <c r="B28" s="3" t="s">
        <v>77</v>
      </c>
      <c r="C28" s="3" t="s">
        <v>78</v>
      </c>
      <c r="D28" s="4" t="s">
        <v>22</v>
      </c>
      <c r="E28" s="4" t="s">
        <v>302</v>
      </c>
      <c r="F28" s="32">
        <v>1000</v>
      </c>
      <c r="G28" s="32">
        <v>371000</v>
      </c>
      <c r="H28" s="13">
        <v>191</v>
      </c>
      <c r="I28" s="13">
        <f>VLOOKUP(B28,TC!$C$4:$H$118,5,0)</f>
        <v>1000</v>
      </c>
      <c r="J28" s="13"/>
    </row>
    <row r="29" spans="1:10" x14ac:dyDescent="0.3">
      <c r="A29" s="4">
        <v>25</v>
      </c>
      <c r="B29" s="3" t="s">
        <v>80</v>
      </c>
      <c r="C29" s="3" t="s">
        <v>81</v>
      </c>
      <c r="D29" s="4" t="s">
        <v>22</v>
      </c>
      <c r="E29" s="4" t="s">
        <v>300</v>
      </c>
      <c r="F29" s="32">
        <v>2000</v>
      </c>
      <c r="G29" s="32">
        <v>1414000</v>
      </c>
      <c r="H29" s="13">
        <v>700</v>
      </c>
      <c r="I29" s="13">
        <f>VLOOKUP(B29,TC!$C$4:$H$118,5,0)</f>
        <v>2000</v>
      </c>
      <c r="J29" s="13"/>
    </row>
    <row r="30" spans="1:10" x14ac:dyDescent="0.3">
      <c r="A30" s="4">
        <v>26</v>
      </c>
      <c r="B30" s="3" t="s">
        <v>80</v>
      </c>
      <c r="C30" s="3" t="s">
        <v>81</v>
      </c>
      <c r="D30" s="4" t="s">
        <v>22</v>
      </c>
      <c r="E30" s="4" t="s">
        <v>300</v>
      </c>
      <c r="F30" s="32">
        <v>2000</v>
      </c>
      <c r="G30" s="32">
        <v>14000</v>
      </c>
      <c r="H30" s="13">
        <v>7</v>
      </c>
      <c r="I30" s="13">
        <f>VLOOKUP(B30,TC!$C$4:$H$118,5,0)</f>
        <v>2000</v>
      </c>
      <c r="J30" s="13"/>
    </row>
    <row r="31" spans="1:10" x14ac:dyDescent="0.3">
      <c r="A31" s="4">
        <v>27</v>
      </c>
      <c r="B31" s="3" t="s">
        <v>83</v>
      </c>
      <c r="C31" s="3" t="s">
        <v>84</v>
      </c>
      <c r="D31" s="4" t="s">
        <v>22</v>
      </c>
      <c r="E31" s="4" t="s">
        <v>300</v>
      </c>
      <c r="F31" s="32">
        <v>2000</v>
      </c>
      <c r="G31" s="32">
        <v>46000</v>
      </c>
      <c r="H31" s="13">
        <v>17</v>
      </c>
      <c r="I31" s="13">
        <f>VLOOKUP(B31,TC!$C$4:$H$118,5,0)</f>
        <v>2000</v>
      </c>
      <c r="J31" s="13"/>
    </row>
    <row r="32" spans="1:10" x14ac:dyDescent="0.3">
      <c r="A32" s="4">
        <v>28</v>
      </c>
      <c r="B32" s="3" t="s">
        <v>85</v>
      </c>
      <c r="C32" s="3" t="s">
        <v>86</v>
      </c>
      <c r="D32" s="4" t="s">
        <v>22</v>
      </c>
      <c r="E32" s="4" t="s">
        <v>300</v>
      </c>
      <c r="F32" s="32">
        <v>2090</v>
      </c>
      <c r="G32" s="32">
        <v>54340</v>
      </c>
      <c r="H32" s="13">
        <v>20</v>
      </c>
      <c r="I32" s="13">
        <f>VLOOKUP(B32,TC!$C$4:$H$118,5,0)</f>
        <v>2000</v>
      </c>
      <c r="J32" s="13"/>
    </row>
    <row r="33" spans="1:10" x14ac:dyDescent="0.3">
      <c r="A33" s="4">
        <v>29</v>
      </c>
      <c r="B33" s="3" t="s">
        <v>88</v>
      </c>
      <c r="C33" s="3" t="s">
        <v>89</v>
      </c>
      <c r="D33" s="4" t="s">
        <v>22</v>
      </c>
      <c r="E33" s="4" t="s">
        <v>300</v>
      </c>
      <c r="F33" s="32">
        <v>1999.9</v>
      </c>
      <c r="G33" s="32">
        <v>3285841</v>
      </c>
      <c r="H33" s="13">
        <v>1549</v>
      </c>
      <c r="I33" s="13">
        <f>VLOOKUP(B33,TC!$C$4:$H$118,5,0)</f>
        <v>2000</v>
      </c>
      <c r="J33" s="13"/>
    </row>
    <row r="34" spans="1:10" x14ac:dyDescent="0.3">
      <c r="A34" s="4">
        <v>30</v>
      </c>
      <c r="B34" s="3" t="s">
        <v>91</v>
      </c>
      <c r="C34" s="3" t="s">
        <v>92</v>
      </c>
      <c r="D34" s="4" t="s">
        <v>22</v>
      </c>
      <c r="E34" s="4" t="s">
        <v>300</v>
      </c>
      <c r="F34" s="32">
        <v>5000</v>
      </c>
      <c r="G34" s="32">
        <v>310000</v>
      </c>
      <c r="H34" s="13">
        <v>25</v>
      </c>
      <c r="I34" s="13">
        <f>VLOOKUP(B34,TC!$C$4:$H$118,5,0)</f>
        <v>7000</v>
      </c>
      <c r="J34" s="13"/>
    </row>
    <row r="35" spans="1:10" x14ac:dyDescent="0.3">
      <c r="A35" s="4">
        <v>31</v>
      </c>
      <c r="B35" s="3" t="s">
        <v>93</v>
      </c>
      <c r="C35" s="3" t="s">
        <v>94</v>
      </c>
      <c r="D35" s="4" t="s">
        <v>22</v>
      </c>
      <c r="E35" s="4" t="s">
        <v>300</v>
      </c>
      <c r="F35" s="32">
        <v>5000</v>
      </c>
      <c r="G35" s="32">
        <v>1020000</v>
      </c>
      <c r="H35" s="13">
        <v>130</v>
      </c>
      <c r="I35" s="13">
        <f>VLOOKUP(B35,TC!$C$4:$H$118,5,0)</f>
        <v>9500</v>
      </c>
      <c r="J35" s="13"/>
    </row>
    <row r="36" spans="1:10" x14ac:dyDescent="0.3">
      <c r="A36" s="4">
        <v>32</v>
      </c>
      <c r="B36" s="3" t="s">
        <v>95</v>
      </c>
      <c r="C36" s="3" t="s">
        <v>96</v>
      </c>
      <c r="D36" s="4" t="s">
        <v>22</v>
      </c>
      <c r="E36" s="4" t="s">
        <v>300</v>
      </c>
      <c r="F36" s="32">
        <v>500</v>
      </c>
      <c r="G36" s="32">
        <v>41000</v>
      </c>
      <c r="H36" s="13">
        <v>32</v>
      </c>
      <c r="I36" s="13">
        <f>VLOOKUP(B36,TC!$C$4:$H$118,5,0)</f>
        <v>500</v>
      </c>
      <c r="J36" s="13"/>
    </row>
    <row r="37" spans="1:10" x14ac:dyDescent="0.3">
      <c r="A37" s="4">
        <f>A36+1</f>
        <v>33</v>
      </c>
      <c r="B37" s="3" t="s">
        <v>97</v>
      </c>
      <c r="C37" s="3" t="s">
        <v>98</v>
      </c>
      <c r="D37" s="4" t="s">
        <v>22</v>
      </c>
      <c r="E37" s="4" t="s">
        <v>300</v>
      </c>
      <c r="F37" s="32">
        <v>500</v>
      </c>
      <c r="G37" s="32">
        <v>17500</v>
      </c>
      <c r="H37" s="13">
        <v>27</v>
      </c>
      <c r="I37" s="13">
        <f>VLOOKUP(B37,TC!$C$4:$H$118,5,0)</f>
        <v>500</v>
      </c>
      <c r="J37" s="13"/>
    </row>
    <row r="38" spans="1:10" x14ac:dyDescent="0.3">
      <c r="A38" s="4">
        <f t="shared" ref="A38:A101" si="0">A37+1</f>
        <v>34</v>
      </c>
      <c r="B38" s="3" t="s">
        <v>99</v>
      </c>
      <c r="C38" s="3" t="s">
        <v>100</v>
      </c>
      <c r="D38" s="4" t="s">
        <v>22</v>
      </c>
      <c r="E38" s="4" t="s">
        <v>300</v>
      </c>
      <c r="F38" s="32">
        <v>487.07</v>
      </c>
      <c r="G38" s="32">
        <v>2745588</v>
      </c>
      <c r="H38" s="13">
        <v>4830</v>
      </c>
      <c r="I38" s="13">
        <f>VLOOKUP(B38,TC!$C$4:$H$118,5,0)</f>
        <v>500</v>
      </c>
      <c r="J38" s="13"/>
    </row>
    <row r="39" spans="1:10" x14ac:dyDescent="0.3">
      <c r="A39" s="4">
        <f t="shared" si="0"/>
        <v>35</v>
      </c>
      <c r="B39" s="3" t="s">
        <v>101</v>
      </c>
      <c r="C39" s="3" t="s">
        <v>102</v>
      </c>
      <c r="D39" s="4" t="s">
        <v>22</v>
      </c>
      <c r="E39" s="4" t="s">
        <v>300</v>
      </c>
      <c r="F39" s="32">
        <v>5000</v>
      </c>
      <c r="G39" s="32">
        <v>550000</v>
      </c>
      <c r="H39" s="13">
        <v>6</v>
      </c>
      <c r="I39" s="13">
        <f>VLOOKUP(B39,TC!$C$4:$H$118,5,0)</f>
        <v>9500</v>
      </c>
      <c r="J39" s="13"/>
    </row>
    <row r="40" spans="1:10" ht="37.5" x14ac:dyDescent="0.3">
      <c r="A40" s="4">
        <f t="shared" si="0"/>
        <v>36</v>
      </c>
      <c r="B40" s="3" t="s">
        <v>103</v>
      </c>
      <c r="C40" s="3" t="s">
        <v>104</v>
      </c>
      <c r="D40" s="4" t="s">
        <v>22</v>
      </c>
      <c r="E40" s="4" t="s">
        <v>302</v>
      </c>
      <c r="F40" s="32">
        <v>2132.59</v>
      </c>
      <c r="G40" s="32">
        <f>467038+177882</f>
        <v>644920</v>
      </c>
      <c r="H40" s="13">
        <v>219</v>
      </c>
      <c r="I40" s="13">
        <f>VLOOKUP(B40,TC!$C$4:$H$118,5,0)</f>
        <v>1000</v>
      </c>
      <c r="J40" s="13"/>
    </row>
    <row r="41" spans="1:10" ht="37.5" x14ac:dyDescent="0.3">
      <c r="A41" s="4">
        <f t="shared" si="0"/>
        <v>37</v>
      </c>
      <c r="B41" s="3" t="s">
        <v>106</v>
      </c>
      <c r="C41" s="3" t="s">
        <v>107</v>
      </c>
      <c r="D41" s="4" t="s">
        <v>22</v>
      </c>
      <c r="E41" s="4" t="s">
        <v>302</v>
      </c>
      <c r="F41" s="32">
        <v>1960</v>
      </c>
      <c r="G41" s="32">
        <v>47040</v>
      </c>
      <c r="H41" s="13">
        <v>24</v>
      </c>
      <c r="I41" s="13" t="e">
        <f>VLOOKUP(B41,TC!$C$4:$H$118,5,0)</f>
        <v>#N/A</v>
      </c>
      <c r="J41" s="13"/>
    </row>
    <row r="42" spans="1:10" ht="37.5" x14ac:dyDescent="0.3">
      <c r="A42" s="4">
        <f t="shared" si="0"/>
        <v>38</v>
      </c>
      <c r="B42" s="3" t="s">
        <v>109</v>
      </c>
      <c r="C42" s="3" t="s">
        <v>110</v>
      </c>
      <c r="D42" s="4" t="s">
        <v>22</v>
      </c>
      <c r="E42" s="4" t="s">
        <v>302</v>
      </c>
      <c r="F42" s="32">
        <v>20000</v>
      </c>
      <c r="G42" s="32">
        <f>1120000+720000</f>
        <v>1840000</v>
      </c>
      <c r="H42" s="13">
        <v>55</v>
      </c>
      <c r="I42" s="13">
        <f>VLOOKUP(B42,TC!$C$4:$H$118,5,0)</f>
        <v>1000</v>
      </c>
      <c r="J42" s="13"/>
    </row>
    <row r="43" spans="1:10" ht="37.5" x14ac:dyDescent="0.3">
      <c r="A43" s="4">
        <f t="shared" si="0"/>
        <v>39</v>
      </c>
      <c r="B43" s="3" t="s">
        <v>111</v>
      </c>
      <c r="C43" s="3" t="s">
        <v>112</v>
      </c>
      <c r="D43" s="4" t="s">
        <v>22</v>
      </c>
      <c r="E43" s="4" t="s">
        <v>302</v>
      </c>
      <c r="F43" s="32">
        <v>11214.3</v>
      </c>
      <c r="G43" s="32">
        <f>493429+140000</f>
        <v>633429</v>
      </c>
      <c r="H43" s="13">
        <v>41</v>
      </c>
      <c r="I43" s="13">
        <f>VLOOKUP(B43,TC!$C$4:$H$118,5,0)</f>
        <v>1000</v>
      </c>
      <c r="J43" s="13"/>
    </row>
    <row r="44" spans="1:10" ht="37.5" x14ac:dyDescent="0.3">
      <c r="A44" s="4">
        <f t="shared" si="0"/>
        <v>40</v>
      </c>
      <c r="B44" s="3" t="s">
        <v>114</v>
      </c>
      <c r="C44" s="3" t="s">
        <v>115</v>
      </c>
      <c r="D44" s="4" t="s">
        <v>22</v>
      </c>
      <c r="E44" s="4" t="s">
        <v>302</v>
      </c>
      <c r="F44" s="32">
        <v>2000</v>
      </c>
      <c r="G44" s="32">
        <v>30000</v>
      </c>
      <c r="H44" s="13">
        <v>15</v>
      </c>
      <c r="I44" s="13" t="e">
        <f>VLOOKUP(B44,TC!$C$4:$H$118,5,0)</f>
        <v>#N/A</v>
      </c>
      <c r="J44" s="13"/>
    </row>
    <row r="45" spans="1:10" ht="37.5" x14ac:dyDescent="0.3">
      <c r="A45" s="4">
        <f t="shared" si="0"/>
        <v>41</v>
      </c>
      <c r="B45" s="3" t="s">
        <v>116</v>
      </c>
      <c r="C45" s="3" t="s">
        <v>117</v>
      </c>
      <c r="D45" s="4" t="s">
        <v>22</v>
      </c>
      <c r="E45" s="4" t="s">
        <v>302</v>
      </c>
      <c r="F45" s="32">
        <v>20000</v>
      </c>
      <c r="G45" s="32">
        <f>2420000+1000000</f>
        <v>3420000</v>
      </c>
      <c r="H45" s="13">
        <v>56</v>
      </c>
      <c r="I45" s="13">
        <f>VLOOKUP(B45,TC!$C$4:$H$118,5,0)</f>
        <v>1000</v>
      </c>
      <c r="J45" s="13"/>
    </row>
    <row r="46" spans="1:10" ht="37.5" x14ac:dyDescent="0.3">
      <c r="A46" s="4">
        <f t="shared" si="0"/>
        <v>42</v>
      </c>
      <c r="B46" s="3" t="s">
        <v>118</v>
      </c>
      <c r="C46" s="3" t="s">
        <v>119</v>
      </c>
      <c r="D46" s="4" t="s">
        <v>22</v>
      </c>
      <c r="E46" s="4" t="s">
        <v>302</v>
      </c>
      <c r="F46" s="32">
        <v>1200</v>
      </c>
      <c r="G46" s="32">
        <v>3600</v>
      </c>
      <c r="H46" s="13">
        <v>3</v>
      </c>
      <c r="I46" s="13" t="e">
        <f>VLOOKUP(B46,TC!$C$4:$H$118,5,0)</f>
        <v>#N/A</v>
      </c>
      <c r="J46" s="13"/>
    </row>
    <row r="47" spans="1:10" ht="37.5" x14ac:dyDescent="0.3">
      <c r="A47" s="4">
        <f t="shared" si="0"/>
        <v>43</v>
      </c>
      <c r="B47" s="3" t="s">
        <v>121</v>
      </c>
      <c r="C47" s="3" t="s">
        <v>122</v>
      </c>
      <c r="D47" s="4" t="s">
        <v>123</v>
      </c>
      <c r="E47" s="4" t="s">
        <v>302</v>
      </c>
      <c r="F47" s="32">
        <v>4820.9399999999996</v>
      </c>
      <c r="G47" s="32">
        <v>81956</v>
      </c>
      <c r="H47" s="13">
        <v>17</v>
      </c>
      <c r="I47" s="13" t="e">
        <f>VLOOKUP(B47,TC!$C$4:$H$118,5,0)</f>
        <v>#N/A</v>
      </c>
      <c r="J47" s="13"/>
    </row>
    <row r="48" spans="1:10" ht="37.5" x14ac:dyDescent="0.3">
      <c r="A48" s="4">
        <f t="shared" si="0"/>
        <v>44</v>
      </c>
      <c r="B48" s="3" t="s">
        <v>125</v>
      </c>
      <c r="C48" s="3" t="s">
        <v>126</v>
      </c>
      <c r="D48" s="4" t="s">
        <v>123</v>
      </c>
      <c r="E48" s="4" t="s">
        <v>302</v>
      </c>
      <c r="F48" s="32">
        <v>2000</v>
      </c>
      <c r="G48" s="32">
        <v>10000</v>
      </c>
      <c r="H48" s="13">
        <v>3</v>
      </c>
      <c r="I48" s="13">
        <f>VLOOKUP(B48,TC!$C$4:$H$118,5,0)</f>
        <v>5000</v>
      </c>
      <c r="J48" s="13"/>
    </row>
    <row r="49" spans="1:10" ht="37.5" x14ac:dyDescent="0.3">
      <c r="A49" s="4">
        <f t="shared" si="0"/>
        <v>45</v>
      </c>
      <c r="B49" s="3" t="s">
        <v>127</v>
      </c>
      <c r="C49" s="3" t="s">
        <v>128</v>
      </c>
      <c r="D49" s="4" t="s">
        <v>123</v>
      </c>
      <c r="E49" s="4" t="s">
        <v>302</v>
      </c>
      <c r="F49" s="32">
        <v>5000</v>
      </c>
      <c r="G49" s="32">
        <f>640000+30000</f>
        <v>670000</v>
      </c>
      <c r="H49" s="13">
        <v>119</v>
      </c>
      <c r="I49" s="13">
        <f>VLOOKUP(B49,TC!$C$4:$H$118,5,0)</f>
        <v>5000</v>
      </c>
      <c r="J49" s="13"/>
    </row>
    <row r="50" spans="1:10" ht="37.5" x14ac:dyDescent="0.3">
      <c r="A50" s="4">
        <f t="shared" si="0"/>
        <v>46</v>
      </c>
      <c r="B50" s="3" t="s">
        <v>129</v>
      </c>
      <c r="C50" s="3" t="s">
        <v>130</v>
      </c>
      <c r="D50" s="4" t="s">
        <v>123</v>
      </c>
      <c r="E50" s="4" t="s">
        <v>302</v>
      </c>
      <c r="F50" s="32">
        <v>5000</v>
      </c>
      <c r="G50" s="32">
        <v>375000</v>
      </c>
      <c r="H50" s="13">
        <v>75</v>
      </c>
      <c r="I50" s="13" t="e">
        <f>VLOOKUP(B50,TC!$C$4:$H$118,5,0)</f>
        <v>#N/A</v>
      </c>
      <c r="J50" s="13"/>
    </row>
    <row r="51" spans="1:10" ht="37.5" x14ac:dyDescent="0.3">
      <c r="A51" s="4">
        <f t="shared" si="0"/>
        <v>47</v>
      </c>
      <c r="B51" s="3" t="s">
        <v>131</v>
      </c>
      <c r="C51" s="3" t="s">
        <v>132</v>
      </c>
      <c r="D51" s="4" t="s">
        <v>123</v>
      </c>
      <c r="E51" s="4" t="s">
        <v>302</v>
      </c>
      <c r="F51" s="32">
        <v>1</v>
      </c>
      <c r="G51" s="32">
        <v>18</v>
      </c>
      <c r="H51" s="13">
        <v>18</v>
      </c>
      <c r="I51" s="13" t="e">
        <f>VLOOKUP(B51,TC!$C$4:$H$118,5,0)</f>
        <v>#N/A</v>
      </c>
      <c r="J51" s="13"/>
    </row>
    <row r="52" spans="1:10" ht="37.5" x14ac:dyDescent="0.3">
      <c r="A52" s="4">
        <f t="shared" si="0"/>
        <v>48</v>
      </c>
      <c r="B52" s="3" t="s">
        <v>133</v>
      </c>
      <c r="C52" s="3" t="s">
        <v>134</v>
      </c>
      <c r="D52" s="4" t="s">
        <v>123</v>
      </c>
      <c r="E52" s="4" t="s">
        <v>302</v>
      </c>
      <c r="F52" s="32">
        <v>4200</v>
      </c>
      <c r="G52" s="32">
        <f>504000+25200</f>
        <v>529200</v>
      </c>
      <c r="H52" s="13">
        <v>102</v>
      </c>
      <c r="I52" s="13">
        <f>VLOOKUP(B52,TC!$C$4:$H$118,5,0)</f>
        <v>5000</v>
      </c>
      <c r="J52" s="13"/>
    </row>
    <row r="53" spans="1:10" x14ac:dyDescent="0.3">
      <c r="A53" s="4">
        <f t="shared" si="0"/>
        <v>49</v>
      </c>
      <c r="B53" s="3" t="s">
        <v>136</v>
      </c>
      <c r="C53" s="3" t="s">
        <v>137</v>
      </c>
      <c r="D53" s="4" t="s">
        <v>22</v>
      </c>
      <c r="E53" s="4" t="s">
        <v>300</v>
      </c>
      <c r="F53" s="32">
        <v>2068.91</v>
      </c>
      <c r="G53" s="32">
        <v>2029596</v>
      </c>
      <c r="H53" s="13">
        <v>696</v>
      </c>
      <c r="I53" s="13">
        <f>VLOOKUP(B53,TC!$C$4:$H$118,5,0)</f>
        <v>2000</v>
      </c>
      <c r="J53" s="13"/>
    </row>
    <row r="54" spans="1:10" x14ac:dyDescent="0.3">
      <c r="A54" s="4">
        <f t="shared" si="0"/>
        <v>50</v>
      </c>
      <c r="B54" s="3" t="s">
        <v>139</v>
      </c>
      <c r="C54" s="3" t="s">
        <v>140</v>
      </c>
      <c r="D54" s="4" t="s">
        <v>22</v>
      </c>
      <c r="E54" s="4" t="s">
        <v>300</v>
      </c>
      <c r="F54" s="32">
        <v>2000</v>
      </c>
      <c r="G54" s="32">
        <v>68000</v>
      </c>
      <c r="H54" s="13">
        <v>34</v>
      </c>
      <c r="I54" s="13" t="e">
        <f>VLOOKUP(B54,TC!$C$4:$H$118,5,0)</f>
        <v>#N/A</v>
      </c>
      <c r="J54" s="13"/>
    </row>
    <row r="55" spans="1:10" x14ac:dyDescent="0.3">
      <c r="A55" s="4">
        <f t="shared" si="0"/>
        <v>51</v>
      </c>
      <c r="B55" s="3" t="s">
        <v>141</v>
      </c>
      <c r="C55" s="3" t="s">
        <v>142</v>
      </c>
      <c r="D55" s="4" t="s">
        <v>22</v>
      </c>
      <c r="E55" s="4" t="s">
        <v>300</v>
      </c>
      <c r="F55" s="32">
        <v>2000</v>
      </c>
      <c r="G55" s="32">
        <v>28000</v>
      </c>
      <c r="H55" s="13">
        <v>2</v>
      </c>
      <c r="I55" s="13">
        <f>VLOOKUP(B55,TC!$C$4:$H$118,5,0)</f>
        <v>3000</v>
      </c>
      <c r="J55" s="13"/>
    </row>
    <row r="56" spans="1:10" x14ac:dyDescent="0.3">
      <c r="A56" s="4">
        <f t="shared" si="0"/>
        <v>52</v>
      </c>
      <c r="B56" s="3" t="s">
        <v>143</v>
      </c>
      <c r="C56" s="3" t="s">
        <v>144</v>
      </c>
      <c r="D56" s="4" t="s">
        <v>22</v>
      </c>
      <c r="E56" s="4" t="s">
        <v>300</v>
      </c>
      <c r="F56" s="32">
        <v>2000</v>
      </c>
      <c r="G56" s="32">
        <f>412000+8000</f>
        <v>420000</v>
      </c>
      <c r="H56" s="13">
        <v>76</v>
      </c>
      <c r="I56" s="13">
        <f>VLOOKUP(B56,TC!$C$4:$H$118,5,0)</f>
        <v>2850</v>
      </c>
      <c r="J56" s="13"/>
    </row>
    <row r="57" spans="1:10" x14ac:dyDescent="0.3">
      <c r="A57" s="4">
        <f t="shared" si="0"/>
        <v>53</v>
      </c>
      <c r="B57" s="3" t="s">
        <v>291</v>
      </c>
      <c r="C57" s="3" t="s">
        <v>145</v>
      </c>
      <c r="D57" s="4" t="s">
        <v>22</v>
      </c>
      <c r="E57" s="4" t="s">
        <v>300</v>
      </c>
      <c r="F57" s="32">
        <v>2000</v>
      </c>
      <c r="G57" s="32">
        <v>12000</v>
      </c>
      <c r="H57" s="13">
        <v>6</v>
      </c>
      <c r="I57" s="13">
        <f>VLOOKUP(B57,TC!$C$4:$H$118,5,0)</f>
        <v>2850</v>
      </c>
      <c r="J57" s="13"/>
    </row>
    <row r="58" spans="1:10" x14ac:dyDescent="0.3">
      <c r="A58" s="4">
        <f t="shared" si="0"/>
        <v>54</v>
      </c>
      <c r="B58" s="3" t="s">
        <v>146</v>
      </c>
      <c r="C58" s="3" t="s">
        <v>147</v>
      </c>
      <c r="D58" s="4" t="s">
        <v>22</v>
      </c>
      <c r="E58" s="4" t="s">
        <v>300</v>
      </c>
      <c r="F58" s="32">
        <v>2000</v>
      </c>
      <c r="G58" s="32">
        <v>486000</v>
      </c>
      <c r="H58" s="13">
        <v>48</v>
      </c>
      <c r="I58" s="13">
        <f>VLOOKUP(B58,TC!$C$4:$H$118,5,0)</f>
        <v>4750</v>
      </c>
      <c r="J58" s="13"/>
    </row>
    <row r="59" spans="1:10" x14ac:dyDescent="0.3">
      <c r="A59" s="4">
        <f t="shared" si="0"/>
        <v>55</v>
      </c>
      <c r="B59" s="3" t="s">
        <v>148</v>
      </c>
      <c r="C59" s="3" t="s">
        <v>149</v>
      </c>
      <c r="D59" s="4" t="s">
        <v>22</v>
      </c>
      <c r="E59" s="4" t="s">
        <v>300</v>
      </c>
      <c r="F59" s="32">
        <v>1000</v>
      </c>
      <c r="G59" s="32">
        <v>148000</v>
      </c>
      <c r="H59" s="13">
        <v>112</v>
      </c>
      <c r="I59" s="13">
        <f>VLOOKUP(B59,TC!$C$4:$H$118,5,0)</f>
        <v>500</v>
      </c>
      <c r="J59" s="13"/>
    </row>
    <row r="60" spans="1:10" ht="37.5" x14ac:dyDescent="0.3">
      <c r="A60" s="4">
        <f t="shared" si="0"/>
        <v>56</v>
      </c>
      <c r="B60" s="3" t="s">
        <v>150</v>
      </c>
      <c r="C60" s="3" t="s">
        <v>151</v>
      </c>
      <c r="D60" s="4" t="s">
        <v>123</v>
      </c>
      <c r="E60" s="4" t="s">
        <v>300</v>
      </c>
      <c r="F60" s="32">
        <v>100</v>
      </c>
      <c r="G60" s="32">
        <v>200</v>
      </c>
      <c r="H60" s="13">
        <v>2</v>
      </c>
      <c r="I60" s="13" t="e">
        <f>VLOOKUP(B60,TC!$C$4:$H$118,5,0)</f>
        <v>#N/A</v>
      </c>
      <c r="J60" s="13"/>
    </row>
    <row r="61" spans="1:10" x14ac:dyDescent="0.3">
      <c r="A61" s="4">
        <f t="shared" si="0"/>
        <v>57</v>
      </c>
      <c r="B61" s="3" t="s">
        <v>152</v>
      </c>
      <c r="C61" s="3" t="s">
        <v>153</v>
      </c>
      <c r="D61" s="4" t="s">
        <v>22</v>
      </c>
      <c r="E61" s="4" t="s">
        <v>302</v>
      </c>
      <c r="F61" s="32">
        <v>1</v>
      </c>
      <c r="G61" s="32">
        <v>5</v>
      </c>
      <c r="H61" s="13">
        <v>5</v>
      </c>
      <c r="I61" s="13" t="e">
        <f>VLOOKUP(B61,TC!$C$4:$H$118,5,0)</f>
        <v>#N/A</v>
      </c>
      <c r="J61" s="13"/>
    </row>
    <row r="62" spans="1:10" x14ac:dyDescent="0.3">
      <c r="A62" s="4">
        <f t="shared" si="0"/>
        <v>58</v>
      </c>
      <c r="B62" s="3" t="s">
        <v>154</v>
      </c>
      <c r="C62" s="3" t="s">
        <v>155</v>
      </c>
      <c r="D62" s="4" t="s">
        <v>22</v>
      </c>
      <c r="E62" s="4" t="s">
        <v>302</v>
      </c>
      <c r="F62" s="32">
        <v>9979.18</v>
      </c>
      <c r="G62" s="32">
        <v>3073588</v>
      </c>
      <c r="H62" s="13">
        <v>207</v>
      </c>
      <c r="I62" s="13">
        <f>VLOOKUP(B62,TC!$C$4:$H$118,5,0)</f>
        <v>15000</v>
      </c>
      <c r="J62" s="13"/>
    </row>
    <row r="63" spans="1:10" x14ac:dyDescent="0.3">
      <c r="A63" s="4">
        <f t="shared" si="0"/>
        <v>59</v>
      </c>
      <c r="B63" s="3" t="s">
        <v>157</v>
      </c>
      <c r="C63" s="3" t="s">
        <v>158</v>
      </c>
      <c r="D63" s="4" t="s">
        <v>22</v>
      </c>
      <c r="E63" s="4" t="s">
        <v>302</v>
      </c>
      <c r="F63" s="32">
        <v>9967.3799999999992</v>
      </c>
      <c r="G63" s="32">
        <v>79739</v>
      </c>
      <c r="H63" s="13">
        <v>8</v>
      </c>
      <c r="I63" s="13" t="e">
        <f>VLOOKUP(B63,TC!$C$4:$H$118,5,0)</f>
        <v>#N/A</v>
      </c>
      <c r="J63" s="13"/>
    </row>
    <row r="64" spans="1:10" x14ac:dyDescent="0.3">
      <c r="A64" s="4">
        <f t="shared" si="0"/>
        <v>60</v>
      </c>
      <c r="B64" s="3" t="s">
        <v>160</v>
      </c>
      <c r="C64" s="3" t="s">
        <v>161</v>
      </c>
      <c r="D64" s="4" t="s">
        <v>123</v>
      </c>
      <c r="E64" s="4" t="s">
        <v>302</v>
      </c>
      <c r="F64" s="32">
        <v>10000</v>
      </c>
      <c r="G64" s="32">
        <v>220000</v>
      </c>
      <c r="H64" s="13">
        <v>10</v>
      </c>
      <c r="I64" s="13">
        <f>VLOOKUP(B64,TC!$C$4:$H$118,5,0)</f>
        <v>15000</v>
      </c>
      <c r="J64" s="13"/>
    </row>
    <row r="65" spans="1:10" x14ac:dyDescent="0.3">
      <c r="A65" s="4">
        <f t="shared" si="0"/>
        <v>61</v>
      </c>
      <c r="B65" s="3" t="s">
        <v>162</v>
      </c>
      <c r="C65" s="3" t="s">
        <v>163</v>
      </c>
      <c r="D65" s="4" t="s">
        <v>22</v>
      </c>
      <c r="E65" s="4" t="s">
        <v>302</v>
      </c>
      <c r="F65" s="32">
        <v>1</v>
      </c>
      <c r="G65" s="32">
        <v>5</v>
      </c>
      <c r="H65" s="13">
        <v>5</v>
      </c>
      <c r="I65" s="13" t="e">
        <f>VLOOKUP(B65,TC!$C$4:$H$118,5,0)</f>
        <v>#N/A</v>
      </c>
      <c r="J65" s="13"/>
    </row>
    <row r="66" spans="1:10" x14ac:dyDescent="0.3">
      <c r="A66" s="4">
        <f t="shared" si="0"/>
        <v>62</v>
      </c>
      <c r="B66" s="3" t="s">
        <v>164</v>
      </c>
      <c r="C66" s="3" t="s">
        <v>165</v>
      </c>
      <c r="D66" s="4" t="s">
        <v>22</v>
      </c>
      <c r="E66" s="4" t="s">
        <v>302</v>
      </c>
      <c r="F66" s="32">
        <v>1</v>
      </c>
      <c r="G66" s="32">
        <v>1</v>
      </c>
      <c r="H66" s="13">
        <v>1</v>
      </c>
      <c r="I66" s="13" t="e">
        <f>VLOOKUP(B66,TC!$C$4:$H$118,5,0)</f>
        <v>#N/A</v>
      </c>
      <c r="J66" s="13"/>
    </row>
    <row r="67" spans="1:10" x14ac:dyDescent="0.3">
      <c r="A67" s="4">
        <f t="shared" si="0"/>
        <v>63</v>
      </c>
      <c r="B67" s="3" t="s">
        <v>166</v>
      </c>
      <c r="C67" s="3" t="s">
        <v>167</v>
      </c>
      <c r="D67" s="4" t="s">
        <v>22</v>
      </c>
      <c r="E67" s="4" t="s">
        <v>302</v>
      </c>
      <c r="F67" s="32">
        <v>1</v>
      </c>
      <c r="G67" s="32">
        <v>12</v>
      </c>
      <c r="H67" s="13">
        <v>3</v>
      </c>
      <c r="I67" s="13">
        <f>VLOOKUP(B67,TC!$C$4:$H$118,5,0)</f>
        <v>1</v>
      </c>
      <c r="J67" s="13"/>
    </row>
    <row r="68" spans="1:10" x14ac:dyDescent="0.3">
      <c r="A68" s="4">
        <f t="shared" si="0"/>
        <v>64</v>
      </c>
      <c r="B68" s="3" t="s">
        <v>168</v>
      </c>
      <c r="C68" s="3" t="s">
        <v>169</v>
      </c>
      <c r="D68" s="4" t="s">
        <v>22</v>
      </c>
      <c r="E68" s="4" t="s">
        <v>302</v>
      </c>
      <c r="F68" s="32">
        <v>1</v>
      </c>
      <c r="G68" s="32">
        <v>21</v>
      </c>
      <c r="H68" s="13">
        <v>9</v>
      </c>
      <c r="I68" s="13">
        <f>VLOOKUP(B68,TC!$C$4:$H$118,5,0)</f>
        <v>1</v>
      </c>
      <c r="J68" s="13"/>
    </row>
    <row r="69" spans="1:10" x14ac:dyDescent="0.3">
      <c r="A69" s="4">
        <f t="shared" si="0"/>
        <v>65</v>
      </c>
      <c r="B69" s="3" t="s">
        <v>170</v>
      </c>
      <c r="C69" s="3" t="s">
        <v>171</v>
      </c>
      <c r="D69" s="4" t="s">
        <v>22</v>
      </c>
      <c r="E69" s="4" t="s">
        <v>302</v>
      </c>
      <c r="F69" s="32">
        <v>1</v>
      </c>
      <c r="G69" s="32">
        <v>9</v>
      </c>
      <c r="H69" s="13">
        <v>3</v>
      </c>
      <c r="I69" s="13">
        <f>VLOOKUP(B69,TC!$C$4:$H$118,5,0)</f>
        <v>1</v>
      </c>
      <c r="J69" s="13"/>
    </row>
    <row r="70" spans="1:10" x14ac:dyDescent="0.3">
      <c r="A70" s="4">
        <f t="shared" si="0"/>
        <v>66</v>
      </c>
      <c r="B70" s="3" t="s">
        <v>172</v>
      </c>
      <c r="C70" s="3" t="s">
        <v>173</v>
      </c>
      <c r="D70" s="4" t="s">
        <v>22</v>
      </c>
      <c r="E70" s="4" t="s">
        <v>302</v>
      </c>
      <c r="F70" s="32">
        <v>234536.43</v>
      </c>
      <c r="G70" s="32">
        <f>3283510+236829</f>
        <v>3520339</v>
      </c>
      <c r="H70" s="13">
        <v>14</v>
      </c>
      <c r="I70" s="13">
        <f>VLOOKUP(B70,TC!$C$4:$H$118,5,0)</f>
        <v>285000</v>
      </c>
      <c r="J70" s="13"/>
    </row>
    <row r="71" spans="1:10" ht="37.5" x14ac:dyDescent="0.3">
      <c r="A71" s="4">
        <f t="shared" si="0"/>
        <v>67</v>
      </c>
      <c r="B71" s="3" t="s">
        <v>292</v>
      </c>
      <c r="C71" s="3" t="s">
        <v>176</v>
      </c>
      <c r="D71" s="4" t="s">
        <v>123</v>
      </c>
      <c r="E71" s="4" t="s">
        <v>302</v>
      </c>
      <c r="F71" s="32">
        <v>220000</v>
      </c>
      <c r="G71" s="32">
        <v>220000</v>
      </c>
      <c r="H71" s="13">
        <v>1</v>
      </c>
      <c r="I71" s="13">
        <f>VLOOKUP(B71,TC!$C$4:$H$118,5,0)</f>
        <v>400000</v>
      </c>
      <c r="J71" s="13"/>
    </row>
    <row r="72" spans="1:10" ht="37.5" customHeight="1" x14ac:dyDescent="0.3">
      <c r="A72" s="4">
        <f t="shared" si="0"/>
        <v>68</v>
      </c>
      <c r="B72" s="3" t="s">
        <v>177</v>
      </c>
      <c r="C72" s="3" t="s">
        <v>178</v>
      </c>
      <c r="D72" s="4" t="s">
        <v>22</v>
      </c>
      <c r="E72" s="4" t="s">
        <v>302</v>
      </c>
      <c r="F72" s="32">
        <v>1000000</v>
      </c>
      <c r="G72" s="32">
        <v>2000000</v>
      </c>
      <c r="H72" s="13">
        <v>2</v>
      </c>
      <c r="I72" s="13" t="e">
        <f>VLOOKUP(B72,TC!$C$4:$H$118,5,0)</f>
        <v>#N/A</v>
      </c>
      <c r="J72" s="13"/>
    </row>
    <row r="73" spans="1:10" x14ac:dyDescent="0.3">
      <c r="A73" s="4">
        <f t="shared" si="0"/>
        <v>69</v>
      </c>
      <c r="B73" s="3" t="s">
        <v>180</v>
      </c>
      <c r="C73" s="3" t="s">
        <v>181</v>
      </c>
      <c r="D73" s="4" t="s">
        <v>22</v>
      </c>
      <c r="E73" s="4" t="s">
        <v>302</v>
      </c>
      <c r="F73" s="32">
        <v>1000</v>
      </c>
      <c r="G73" s="32">
        <f>256000+6000</f>
        <v>262000</v>
      </c>
      <c r="H73" s="13">
        <v>196</v>
      </c>
      <c r="I73" s="13">
        <f>VLOOKUP(B73,TC!$C$4:$H$118,5,0)</f>
        <v>5000</v>
      </c>
      <c r="J73" s="13"/>
    </row>
    <row r="74" spans="1:10" x14ac:dyDescent="0.3">
      <c r="A74" s="4">
        <f t="shared" si="0"/>
        <v>70</v>
      </c>
      <c r="B74" s="3" t="s">
        <v>182</v>
      </c>
      <c r="C74" s="3" t="s">
        <v>183</v>
      </c>
      <c r="D74" s="4" t="s">
        <v>22</v>
      </c>
      <c r="E74" s="4" t="s">
        <v>302</v>
      </c>
      <c r="F74" s="32">
        <v>509</v>
      </c>
      <c r="G74" s="32">
        <f>682066+376503</f>
        <v>1058569</v>
      </c>
      <c r="H74" s="13">
        <v>11231</v>
      </c>
      <c r="I74" s="13">
        <f>VLOOKUP(B74,TC!$C$4:$H$118,5,0)</f>
        <v>800</v>
      </c>
      <c r="J74" s="13"/>
    </row>
    <row r="75" spans="1:10" x14ac:dyDescent="0.3">
      <c r="A75" s="4">
        <f t="shared" si="0"/>
        <v>71</v>
      </c>
      <c r="B75" s="3" t="s">
        <v>184</v>
      </c>
      <c r="C75" s="3" t="s">
        <v>185</v>
      </c>
      <c r="D75" s="4" t="s">
        <v>22</v>
      </c>
      <c r="E75" s="4" t="s">
        <v>302</v>
      </c>
      <c r="F75" s="32">
        <v>1024.67</v>
      </c>
      <c r="G75" s="32">
        <v>3074</v>
      </c>
      <c r="H75" s="13">
        <v>1</v>
      </c>
      <c r="I75" s="13">
        <f>VLOOKUP(B75,TC!$C$4:$H$118,5,0)</f>
        <v>800</v>
      </c>
      <c r="J75" s="13"/>
    </row>
    <row r="76" spans="1:10" x14ac:dyDescent="0.3">
      <c r="A76" s="4">
        <f t="shared" si="0"/>
        <v>72</v>
      </c>
      <c r="B76" s="3" t="s">
        <v>187</v>
      </c>
      <c r="C76" s="3" t="s">
        <v>188</v>
      </c>
      <c r="D76" s="4" t="s">
        <v>22</v>
      </c>
      <c r="E76" s="4" t="s">
        <v>302</v>
      </c>
      <c r="F76" s="32">
        <v>538.46</v>
      </c>
      <c r="G76" s="32">
        <v>9500</v>
      </c>
      <c r="H76" s="13">
        <v>15</v>
      </c>
      <c r="I76" s="13">
        <f>VLOOKUP(B76,TC!$C$4:$H$118,5,0)</f>
        <v>800</v>
      </c>
      <c r="J76" s="13"/>
    </row>
    <row r="77" spans="1:10" x14ac:dyDescent="0.3">
      <c r="A77" s="4">
        <f t="shared" si="0"/>
        <v>73</v>
      </c>
      <c r="B77" s="3" t="s">
        <v>189</v>
      </c>
      <c r="C77" s="3" t="s">
        <v>190</v>
      </c>
      <c r="D77" s="4" t="s">
        <v>22</v>
      </c>
      <c r="E77" s="4" t="s">
        <v>302</v>
      </c>
      <c r="F77" s="32">
        <v>951.18</v>
      </c>
      <c r="G77" s="32">
        <f>10463+3000</f>
        <v>13463</v>
      </c>
      <c r="H77" s="13">
        <v>5</v>
      </c>
      <c r="I77" s="13">
        <f>VLOOKUP(B77,TC!$C$4:$H$118,5,0)</f>
        <v>1000</v>
      </c>
      <c r="J77" s="13"/>
    </row>
    <row r="78" spans="1:10" x14ac:dyDescent="0.3">
      <c r="A78" s="4">
        <f t="shared" si="0"/>
        <v>74</v>
      </c>
      <c r="B78" s="3" t="s">
        <v>191</v>
      </c>
      <c r="C78" s="3" t="s">
        <v>192</v>
      </c>
      <c r="D78" s="4" t="s">
        <v>22</v>
      </c>
      <c r="E78" s="4" t="s">
        <v>302</v>
      </c>
      <c r="F78" s="32">
        <v>947</v>
      </c>
      <c r="G78" s="32">
        <f>7576+501</f>
        <v>8077</v>
      </c>
      <c r="H78" s="13">
        <v>2</v>
      </c>
      <c r="I78" s="13">
        <f>VLOOKUP(B78,TC!$C$4:$H$118,5,0)</f>
        <v>800</v>
      </c>
      <c r="J78" s="13"/>
    </row>
    <row r="79" spans="1:10" x14ac:dyDescent="0.3">
      <c r="A79" s="4">
        <f t="shared" si="0"/>
        <v>75</v>
      </c>
      <c r="B79" s="3" t="s">
        <v>193</v>
      </c>
      <c r="C79" s="3" t="s">
        <v>194</v>
      </c>
      <c r="D79" s="4" t="s">
        <v>123</v>
      </c>
      <c r="E79" s="4" t="s">
        <v>302</v>
      </c>
      <c r="F79" s="32">
        <v>963</v>
      </c>
      <c r="G79" s="32">
        <v>963</v>
      </c>
      <c r="H79" s="13">
        <v>1</v>
      </c>
      <c r="I79" s="13" t="e">
        <f>VLOOKUP(B79,TC!$C$4:$H$118,5,0)</f>
        <v>#N/A</v>
      </c>
      <c r="J79" s="13"/>
    </row>
    <row r="80" spans="1:10" x14ac:dyDescent="0.3">
      <c r="A80" s="4">
        <f t="shared" si="0"/>
        <v>76</v>
      </c>
      <c r="B80" s="3" t="s">
        <v>195</v>
      </c>
      <c r="C80" s="3" t="s">
        <v>196</v>
      </c>
      <c r="D80" s="4" t="s">
        <v>22</v>
      </c>
      <c r="E80" s="4" t="s">
        <v>302</v>
      </c>
      <c r="F80" s="32">
        <v>1000</v>
      </c>
      <c r="G80" s="32">
        <v>3000</v>
      </c>
      <c r="H80" s="13">
        <v>2</v>
      </c>
      <c r="I80" s="13">
        <f>VLOOKUP(B80,TC!$C$4:$H$118,5,0)</f>
        <v>800</v>
      </c>
      <c r="J80" s="13"/>
    </row>
    <row r="81" spans="1:10" x14ac:dyDescent="0.3">
      <c r="A81" s="4">
        <f t="shared" si="0"/>
        <v>77</v>
      </c>
      <c r="B81" s="3" t="s">
        <v>195</v>
      </c>
      <c r="C81" s="3" t="s">
        <v>196</v>
      </c>
      <c r="D81" s="4" t="s">
        <v>22</v>
      </c>
      <c r="E81" s="4" t="s">
        <v>302</v>
      </c>
      <c r="F81" s="32">
        <v>1000</v>
      </c>
      <c r="G81" s="32">
        <v>1000</v>
      </c>
      <c r="H81" s="13">
        <v>1</v>
      </c>
      <c r="I81" s="13">
        <f>VLOOKUP(B81,TC!$C$4:$H$118,5,0)</f>
        <v>800</v>
      </c>
      <c r="J81" s="13"/>
    </row>
    <row r="82" spans="1:10" x14ac:dyDescent="0.3">
      <c r="A82" s="4">
        <f t="shared" si="0"/>
        <v>78</v>
      </c>
      <c r="B82" s="3" t="s">
        <v>197</v>
      </c>
      <c r="C82" s="3" t="s">
        <v>198</v>
      </c>
      <c r="D82" s="4" t="s">
        <v>22</v>
      </c>
      <c r="E82" s="4" t="s">
        <v>302</v>
      </c>
      <c r="F82" s="32">
        <v>516.62</v>
      </c>
      <c r="G82" s="32">
        <v>91958</v>
      </c>
      <c r="H82" s="13">
        <v>35</v>
      </c>
      <c r="I82" s="13">
        <f>VLOOKUP(B82,TC!$C$4:$H$118,5,0)</f>
        <v>800</v>
      </c>
      <c r="J82" s="13"/>
    </row>
    <row r="83" spans="1:10" x14ac:dyDescent="0.3">
      <c r="A83" s="4">
        <f t="shared" si="0"/>
        <v>79</v>
      </c>
      <c r="B83" s="3" t="s">
        <v>197</v>
      </c>
      <c r="C83" s="3" t="s">
        <v>198</v>
      </c>
      <c r="D83" s="4" t="s">
        <v>22</v>
      </c>
      <c r="E83" s="4" t="s">
        <v>302</v>
      </c>
      <c r="F83" s="32">
        <v>500.93</v>
      </c>
      <c r="G83" s="32">
        <v>68628</v>
      </c>
      <c r="H83" s="13">
        <v>137</v>
      </c>
      <c r="I83" s="13">
        <f>VLOOKUP(B83,TC!$C$4:$H$118,5,0)</f>
        <v>800</v>
      </c>
      <c r="J83" s="13"/>
    </row>
    <row r="84" spans="1:10" x14ac:dyDescent="0.3">
      <c r="A84" s="4">
        <f t="shared" si="0"/>
        <v>80</v>
      </c>
      <c r="B84" s="3" t="s">
        <v>199</v>
      </c>
      <c r="C84" s="3" t="s">
        <v>200</v>
      </c>
      <c r="D84" s="4" t="s">
        <v>22</v>
      </c>
      <c r="E84" s="4" t="s">
        <v>302</v>
      </c>
      <c r="F84" s="32">
        <v>2000</v>
      </c>
      <c r="G84" s="32">
        <v>4000</v>
      </c>
      <c r="H84" s="13">
        <v>2</v>
      </c>
      <c r="I84" s="13" t="e">
        <f>VLOOKUP(B84,TC!$C$4:$H$118,5,0)</f>
        <v>#N/A</v>
      </c>
      <c r="J84" s="13"/>
    </row>
    <row r="85" spans="1:10" x14ac:dyDescent="0.3">
      <c r="A85" s="4">
        <f t="shared" si="0"/>
        <v>81</v>
      </c>
      <c r="B85" s="3" t="s">
        <v>293</v>
      </c>
      <c r="C85" s="3" t="s">
        <v>201</v>
      </c>
      <c r="D85" s="4" t="s">
        <v>22</v>
      </c>
      <c r="E85" s="4" t="s">
        <v>302</v>
      </c>
      <c r="F85" s="32">
        <v>4000</v>
      </c>
      <c r="G85" s="32">
        <v>4000</v>
      </c>
      <c r="H85" s="13">
        <v>1</v>
      </c>
      <c r="I85" s="13">
        <f>VLOOKUP(B85,TC!$C$4:$H$118,5,0)</f>
        <v>800</v>
      </c>
      <c r="J85" s="13"/>
    </row>
    <row r="86" spans="1:10" ht="37.5" x14ac:dyDescent="0.3">
      <c r="A86" s="4">
        <f t="shared" si="0"/>
        <v>82</v>
      </c>
      <c r="B86" s="3" t="s">
        <v>294</v>
      </c>
      <c r="C86" s="3" t="s">
        <v>203</v>
      </c>
      <c r="D86" s="4" t="s">
        <v>22</v>
      </c>
      <c r="E86" s="4" t="s">
        <v>302</v>
      </c>
      <c r="F86" s="32">
        <v>4000</v>
      </c>
      <c r="G86" s="32">
        <v>16000</v>
      </c>
      <c r="H86" s="13">
        <v>4</v>
      </c>
      <c r="I86" s="13">
        <f>VLOOKUP(B86,TC!$C$4:$H$118,5,0)</f>
        <v>3000</v>
      </c>
      <c r="J86" s="13"/>
    </row>
    <row r="87" spans="1:10" x14ac:dyDescent="0.3">
      <c r="A87" s="4">
        <f t="shared" si="0"/>
        <v>83</v>
      </c>
      <c r="B87" s="3" t="s">
        <v>295</v>
      </c>
      <c r="C87" s="3" t="s">
        <v>204</v>
      </c>
      <c r="D87" s="4" t="s">
        <v>22</v>
      </c>
      <c r="E87" s="4" t="s">
        <v>302</v>
      </c>
      <c r="F87" s="32">
        <v>2000</v>
      </c>
      <c r="G87" s="32">
        <v>4000</v>
      </c>
      <c r="H87" s="13">
        <v>2</v>
      </c>
      <c r="I87" s="13" t="e">
        <f>VLOOKUP(B87,TC!$C$4:$H$118,5,0)</f>
        <v>#N/A</v>
      </c>
      <c r="J87" s="13"/>
    </row>
    <row r="88" spans="1:10" x14ac:dyDescent="0.3">
      <c r="A88" s="4">
        <f t="shared" si="0"/>
        <v>84</v>
      </c>
      <c r="B88" s="3" t="s">
        <v>296</v>
      </c>
      <c r="C88" s="3" t="s">
        <v>205</v>
      </c>
      <c r="D88" s="4" t="s">
        <v>22</v>
      </c>
      <c r="E88" s="4" t="s">
        <v>302</v>
      </c>
      <c r="F88" s="32">
        <v>2347</v>
      </c>
      <c r="G88" s="32">
        <v>2347</v>
      </c>
      <c r="H88" s="13">
        <v>1</v>
      </c>
      <c r="I88" s="13">
        <f>VLOOKUP(B88,TC!$C$4:$H$118,5,0)</f>
        <v>2000</v>
      </c>
      <c r="J88" s="13"/>
    </row>
    <row r="89" spans="1:10" x14ac:dyDescent="0.3">
      <c r="A89" s="4">
        <f t="shared" si="0"/>
        <v>85</v>
      </c>
      <c r="B89" s="3" t="s">
        <v>207</v>
      </c>
      <c r="C89" s="3" t="s">
        <v>208</v>
      </c>
      <c r="D89" s="4" t="s">
        <v>22</v>
      </c>
      <c r="E89" s="4" t="s">
        <v>302</v>
      </c>
      <c r="F89" s="32">
        <v>2000</v>
      </c>
      <c r="G89" s="32">
        <v>24000</v>
      </c>
      <c r="H89" s="13">
        <v>12</v>
      </c>
      <c r="I89" s="13">
        <f>VLOOKUP(B89,TC!$C$4:$H$118,5,0)</f>
        <v>2000</v>
      </c>
      <c r="J89" s="13"/>
    </row>
    <row r="90" spans="1:10" x14ac:dyDescent="0.3">
      <c r="A90" s="4">
        <f t="shared" si="0"/>
        <v>86</v>
      </c>
      <c r="B90" s="3" t="s">
        <v>209</v>
      </c>
      <c r="C90" s="3" t="s">
        <v>210</v>
      </c>
      <c r="D90" s="4" t="s">
        <v>22</v>
      </c>
      <c r="E90" s="4" t="s">
        <v>302</v>
      </c>
      <c r="F90" s="32">
        <v>2024</v>
      </c>
      <c r="G90" s="32">
        <v>28336</v>
      </c>
      <c r="H90" s="13">
        <v>14</v>
      </c>
      <c r="I90" s="13">
        <f>VLOOKUP(B90,TC!$C$4:$H$118,5,0)</f>
        <v>2000</v>
      </c>
      <c r="J90" s="13"/>
    </row>
    <row r="91" spans="1:10" x14ac:dyDescent="0.3">
      <c r="A91" s="4">
        <f t="shared" si="0"/>
        <v>87</v>
      </c>
      <c r="B91" s="3" t="s">
        <v>297</v>
      </c>
      <c r="C91" s="3" t="s">
        <v>212</v>
      </c>
      <c r="D91" s="4" t="s">
        <v>22</v>
      </c>
      <c r="E91" s="4" t="s">
        <v>302</v>
      </c>
      <c r="F91" s="32">
        <v>2500</v>
      </c>
      <c r="G91" s="32">
        <v>2500</v>
      </c>
      <c r="H91" s="13">
        <v>1</v>
      </c>
      <c r="I91" s="13">
        <f>VLOOKUP(B91,TC!$C$4:$H$118,5,0)</f>
        <v>2000</v>
      </c>
      <c r="J91" s="13"/>
    </row>
    <row r="92" spans="1:10" x14ac:dyDescent="0.3">
      <c r="A92" s="4">
        <f t="shared" si="0"/>
        <v>88</v>
      </c>
      <c r="B92" s="3" t="s">
        <v>214</v>
      </c>
      <c r="C92" s="3" t="s">
        <v>215</v>
      </c>
      <c r="D92" s="4" t="s">
        <v>22</v>
      </c>
      <c r="E92" s="4" t="s">
        <v>302</v>
      </c>
      <c r="F92" s="32">
        <v>2005.55</v>
      </c>
      <c r="G92" s="32">
        <f>272755+34000</f>
        <v>306755</v>
      </c>
      <c r="H92" s="13">
        <v>131</v>
      </c>
      <c r="I92" s="13">
        <f>VLOOKUP(B92,TC!$C$4:$H$118,5,0)</f>
        <v>3000</v>
      </c>
      <c r="J92" s="13"/>
    </row>
    <row r="93" spans="1:10" ht="37.5" x14ac:dyDescent="0.3">
      <c r="A93" s="4">
        <f t="shared" si="0"/>
        <v>89</v>
      </c>
      <c r="B93" s="3" t="s">
        <v>298</v>
      </c>
      <c r="C93" s="3" t="s">
        <v>217</v>
      </c>
      <c r="D93" s="4" t="s">
        <v>123</v>
      </c>
      <c r="E93" s="4" t="s">
        <v>302</v>
      </c>
      <c r="F93" s="32">
        <v>3000</v>
      </c>
      <c r="G93" s="32">
        <v>36000</v>
      </c>
      <c r="H93" s="13">
        <v>12</v>
      </c>
      <c r="I93" s="13">
        <f>VLOOKUP(B93,TC!$C$4:$H$118,5,0)</f>
        <v>3000</v>
      </c>
      <c r="J93" s="13"/>
    </row>
    <row r="94" spans="1:10" x14ac:dyDescent="0.3">
      <c r="A94" s="4">
        <f t="shared" si="0"/>
        <v>90</v>
      </c>
      <c r="B94" s="3" t="s">
        <v>218</v>
      </c>
      <c r="C94" s="3" t="s">
        <v>219</v>
      </c>
      <c r="D94" s="4" t="s">
        <v>22</v>
      </c>
      <c r="E94" s="4" t="s">
        <v>302</v>
      </c>
      <c r="F94" s="32">
        <v>2939.83</v>
      </c>
      <c r="G94" s="32">
        <f>220487+1106551</f>
        <v>1327038</v>
      </c>
      <c r="H94" s="13">
        <v>44</v>
      </c>
      <c r="I94" s="13">
        <f>VLOOKUP(B94,TC!$C$4:$H$118,5,0)</f>
        <v>3000</v>
      </c>
      <c r="J94" s="13"/>
    </row>
    <row r="95" spans="1:10" x14ac:dyDescent="0.3">
      <c r="A95" s="4">
        <f t="shared" si="0"/>
        <v>91</v>
      </c>
      <c r="B95" s="3" t="s">
        <v>221</v>
      </c>
      <c r="C95" s="3" t="s">
        <v>222</v>
      </c>
      <c r="D95" s="4" t="s">
        <v>22</v>
      </c>
      <c r="E95" s="4" t="s">
        <v>302</v>
      </c>
      <c r="F95" s="32">
        <v>4000.75</v>
      </c>
      <c r="G95" s="32">
        <v>32006</v>
      </c>
      <c r="H95" s="13">
        <v>8</v>
      </c>
      <c r="I95" s="13">
        <f>VLOOKUP(B95,TC!$C$4:$H$118,5,0)</f>
        <v>3000</v>
      </c>
      <c r="J95" s="13"/>
    </row>
    <row r="96" spans="1:10" x14ac:dyDescent="0.3">
      <c r="A96" s="4">
        <f t="shared" si="0"/>
        <v>92</v>
      </c>
      <c r="B96" s="3" t="s">
        <v>224</v>
      </c>
      <c r="C96" s="3" t="s">
        <v>225</v>
      </c>
      <c r="D96" s="4" t="s">
        <v>22</v>
      </c>
      <c r="E96" s="4" t="s">
        <v>302</v>
      </c>
      <c r="F96" s="32">
        <v>3500</v>
      </c>
      <c r="G96" s="32">
        <v>14000</v>
      </c>
      <c r="H96" s="13">
        <v>4</v>
      </c>
      <c r="I96" s="13" t="e">
        <f>VLOOKUP(B96,TC!$C$4:$H$118,5,0)</f>
        <v>#N/A</v>
      </c>
      <c r="J96" s="13"/>
    </row>
    <row r="97" spans="1:10" x14ac:dyDescent="0.3">
      <c r="A97" s="4">
        <f t="shared" si="0"/>
        <v>93</v>
      </c>
      <c r="B97" s="3" t="s">
        <v>227</v>
      </c>
      <c r="C97" s="3" t="s">
        <v>228</v>
      </c>
      <c r="D97" s="4" t="s">
        <v>22</v>
      </c>
      <c r="E97" s="4" t="s">
        <v>302</v>
      </c>
      <c r="F97" s="32">
        <v>5000</v>
      </c>
      <c r="G97" s="32">
        <v>30000</v>
      </c>
      <c r="H97" s="13">
        <v>6</v>
      </c>
      <c r="I97" s="13" t="e">
        <f>VLOOKUP(B97,TC!$C$4:$H$118,5,0)</f>
        <v>#N/A</v>
      </c>
      <c r="J97" s="13"/>
    </row>
    <row r="98" spans="1:10" x14ac:dyDescent="0.3">
      <c r="A98" s="4">
        <f t="shared" si="0"/>
        <v>94</v>
      </c>
      <c r="B98" s="3" t="s">
        <v>229</v>
      </c>
      <c r="C98" s="3" t="s">
        <v>230</v>
      </c>
      <c r="D98" s="4" t="s">
        <v>22</v>
      </c>
      <c r="E98" s="4" t="s">
        <v>302</v>
      </c>
      <c r="F98" s="32">
        <v>7000</v>
      </c>
      <c r="G98" s="32">
        <v>14000</v>
      </c>
      <c r="H98" s="13">
        <v>2</v>
      </c>
      <c r="I98" s="13" t="e">
        <f>VLOOKUP(B98,TC!$C$4:$H$118,5,0)</f>
        <v>#N/A</v>
      </c>
      <c r="J98" s="13"/>
    </row>
    <row r="99" spans="1:10" ht="37.5" x14ac:dyDescent="0.3">
      <c r="A99" s="4">
        <f t="shared" si="0"/>
        <v>95</v>
      </c>
      <c r="B99" s="3" t="s">
        <v>299</v>
      </c>
      <c r="C99" s="3" t="s">
        <v>232</v>
      </c>
      <c r="D99" s="4" t="s">
        <v>22</v>
      </c>
      <c r="E99" s="4" t="s">
        <v>302</v>
      </c>
      <c r="F99" s="32">
        <v>15000</v>
      </c>
      <c r="G99" s="32">
        <v>15000</v>
      </c>
      <c r="H99" s="13">
        <v>1</v>
      </c>
      <c r="I99" s="13">
        <f>VLOOKUP(B99,TC!$C$4:$H$118,5,0)</f>
        <v>20000</v>
      </c>
      <c r="J99" s="13"/>
    </row>
    <row r="100" spans="1:10" x14ac:dyDescent="0.3">
      <c r="A100" s="4">
        <f t="shared" si="0"/>
        <v>96</v>
      </c>
      <c r="B100" s="3" t="s">
        <v>233</v>
      </c>
      <c r="C100" s="3" t="s">
        <v>234</v>
      </c>
      <c r="D100" s="4" t="s">
        <v>123</v>
      </c>
      <c r="E100" s="4" t="s">
        <v>302</v>
      </c>
      <c r="F100" s="32">
        <v>1000</v>
      </c>
      <c r="G100" s="32">
        <v>1000</v>
      </c>
      <c r="H100" s="13">
        <v>1</v>
      </c>
      <c r="I100" s="13" t="e">
        <f>VLOOKUP(B100,TC!$C$4:$H$118,5,0)</f>
        <v>#N/A</v>
      </c>
      <c r="J100" s="13"/>
    </row>
    <row r="101" spans="1:10" ht="37.5" x14ac:dyDescent="0.3">
      <c r="A101" s="4">
        <f t="shared" si="0"/>
        <v>97</v>
      </c>
      <c r="B101" s="3" t="s">
        <v>235</v>
      </c>
      <c r="C101" s="3" t="s">
        <v>236</v>
      </c>
      <c r="D101" s="4" t="s">
        <v>123</v>
      </c>
      <c r="E101" s="4" t="s">
        <v>302</v>
      </c>
      <c r="F101" s="32">
        <v>1000</v>
      </c>
      <c r="G101" s="32">
        <v>1000</v>
      </c>
      <c r="H101" s="13">
        <v>1</v>
      </c>
      <c r="I101" s="13" t="e">
        <f>VLOOKUP(B101,TC!$C$4:$H$118,5,0)</f>
        <v>#N/A</v>
      </c>
      <c r="J101" s="13"/>
    </row>
    <row r="102" spans="1:10" x14ac:dyDescent="0.3">
      <c r="A102" s="4">
        <f t="shared" ref="A102:A126" si="1">A101+1</f>
        <v>98</v>
      </c>
      <c r="B102" s="3" t="s">
        <v>237</v>
      </c>
      <c r="C102" s="3" t="s">
        <v>238</v>
      </c>
      <c r="D102" s="4" t="s">
        <v>123</v>
      </c>
      <c r="E102" s="4" t="s">
        <v>302</v>
      </c>
      <c r="F102" s="32">
        <v>2000</v>
      </c>
      <c r="G102" s="32">
        <v>300000</v>
      </c>
      <c r="H102" s="13">
        <v>150</v>
      </c>
      <c r="I102" s="13" t="e">
        <f>VLOOKUP(B102,TC!$C$4:$H$118,5,0)</f>
        <v>#N/A</v>
      </c>
      <c r="J102" s="13"/>
    </row>
    <row r="103" spans="1:10" x14ac:dyDescent="0.3">
      <c r="A103" s="4">
        <f t="shared" si="1"/>
        <v>99</v>
      </c>
      <c r="B103" s="3" t="s">
        <v>239</v>
      </c>
      <c r="C103" s="3" t="s">
        <v>240</v>
      </c>
      <c r="D103" s="4" t="s">
        <v>123</v>
      </c>
      <c r="E103" s="4" t="s">
        <v>302</v>
      </c>
      <c r="F103" s="32">
        <v>3000</v>
      </c>
      <c r="G103" s="32">
        <v>3000</v>
      </c>
      <c r="H103" s="13">
        <v>1</v>
      </c>
      <c r="I103" s="13">
        <f>VLOOKUP(B103,TC!$C$4:$H$118,5,0)</f>
        <v>3000</v>
      </c>
      <c r="J103" s="13"/>
    </row>
    <row r="104" spans="1:10" ht="37.5" x14ac:dyDescent="0.3">
      <c r="A104" s="4">
        <f t="shared" si="1"/>
        <v>100</v>
      </c>
      <c r="B104" s="3" t="s">
        <v>241</v>
      </c>
      <c r="C104" s="3" t="s">
        <v>242</v>
      </c>
      <c r="D104" s="4" t="s">
        <v>123</v>
      </c>
      <c r="E104" s="4" t="s">
        <v>302</v>
      </c>
      <c r="F104" s="32">
        <v>3000</v>
      </c>
      <c r="G104" s="32">
        <v>798000</v>
      </c>
      <c r="H104" s="13">
        <v>266</v>
      </c>
      <c r="I104" s="13" t="e">
        <f>VLOOKUP(B104,TC!$C$4:$H$118,5,0)</f>
        <v>#N/A</v>
      </c>
      <c r="J104" s="13"/>
    </row>
    <row r="105" spans="1:10" x14ac:dyDescent="0.3">
      <c r="A105" s="4">
        <f t="shared" si="1"/>
        <v>101</v>
      </c>
      <c r="B105" s="3" t="s">
        <v>243</v>
      </c>
      <c r="C105" s="3" t="s">
        <v>244</v>
      </c>
      <c r="D105" s="4" t="s">
        <v>22</v>
      </c>
      <c r="E105" s="4" t="s">
        <v>302</v>
      </c>
      <c r="F105" s="32">
        <v>500</v>
      </c>
      <c r="G105" s="32">
        <v>500</v>
      </c>
      <c r="H105" s="13">
        <v>1</v>
      </c>
      <c r="I105" s="13">
        <f>VLOOKUP(B105,TC!$C$4:$H$118,5,0)</f>
        <v>500</v>
      </c>
      <c r="J105" s="13"/>
    </row>
    <row r="106" spans="1:10" ht="56.25" x14ac:dyDescent="0.3">
      <c r="A106" s="4">
        <f t="shared" si="1"/>
        <v>102</v>
      </c>
      <c r="B106" s="3" t="s">
        <v>245</v>
      </c>
      <c r="C106" s="3" t="s">
        <v>246</v>
      </c>
      <c r="D106" s="4" t="s">
        <v>123</v>
      </c>
      <c r="E106" s="4" t="s">
        <v>302</v>
      </c>
      <c r="F106" s="32">
        <v>20000</v>
      </c>
      <c r="G106" s="32">
        <v>60000</v>
      </c>
      <c r="H106" s="13">
        <v>3</v>
      </c>
      <c r="I106" s="13" t="e">
        <f>VLOOKUP(B106,TC!$C$4:$H$118,5,0)</f>
        <v>#N/A</v>
      </c>
      <c r="J106" s="13"/>
    </row>
    <row r="107" spans="1:10" ht="56.25" x14ac:dyDescent="0.3">
      <c r="A107" s="4">
        <f t="shared" si="1"/>
        <v>103</v>
      </c>
      <c r="B107" s="3" t="s">
        <v>245</v>
      </c>
      <c r="C107" s="3" t="s">
        <v>246</v>
      </c>
      <c r="D107" s="4" t="s">
        <v>123</v>
      </c>
      <c r="E107" s="4" t="s">
        <v>302</v>
      </c>
      <c r="F107" s="32">
        <v>20000</v>
      </c>
      <c r="G107" s="32">
        <v>40000</v>
      </c>
      <c r="H107" s="13">
        <v>2</v>
      </c>
      <c r="I107" s="13" t="e">
        <f>VLOOKUP(B107,TC!$C$4:$H$118,5,0)</f>
        <v>#N/A</v>
      </c>
      <c r="J107" s="13"/>
    </row>
    <row r="108" spans="1:10" ht="56.25" x14ac:dyDescent="0.3">
      <c r="A108" s="4">
        <f t="shared" si="1"/>
        <v>104</v>
      </c>
      <c r="B108" s="3" t="s">
        <v>247</v>
      </c>
      <c r="C108" s="3" t="s">
        <v>248</v>
      </c>
      <c r="D108" s="4" t="s">
        <v>123</v>
      </c>
      <c r="E108" s="4" t="s">
        <v>302</v>
      </c>
      <c r="F108" s="32">
        <v>30000</v>
      </c>
      <c r="G108" s="32">
        <v>300000</v>
      </c>
      <c r="H108" s="13">
        <v>10</v>
      </c>
      <c r="I108" s="13" t="e">
        <f>VLOOKUP(B108,TC!$C$4:$H$118,5,0)</f>
        <v>#N/A</v>
      </c>
      <c r="J108" s="13"/>
    </row>
    <row r="109" spans="1:10" x14ac:dyDescent="0.3">
      <c r="A109" s="4">
        <f t="shared" si="1"/>
        <v>105</v>
      </c>
      <c r="B109" s="3" t="s">
        <v>303</v>
      </c>
      <c r="C109" s="3" t="s">
        <v>249</v>
      </c>
      <c r="D109" s="4" t="s">
        <v>22</v>
      </c>
      <c r="E109" s="4" t="s">
        <v>302</v>
      </c>
      <c r="F109" s="32">
        <v>5000</v>
      </c>
      <c r="G109" s="32">
        <v>5000</v>
      </c>
      <c r="H109" s="13">
        <v>1</v>
      </c>
      <c r="I109" s="13">
        <f>VLOOKUP(B109,TC!$C$4:$H$118,5,0)</f>
        <v>5000</v>
      </c>
      <c r="J109" s="13"/>
    </row>
    <row r="110" spans="1:10" x14ac:dyDescent="0.3">
      <c r="A110" s="4">
        <f t="shared" si="1"/>
        <v>106</v>
      </c>
      <c r="B110" s="3" t="s">
        <v>250</v>
      </c>
      <c r="C110" s="3" t="s">
        <v>251</v>
      </c>
      <c r="D110" s="4" t="s">
        <v>22</v>
      </c>
      <c r="E110" s="4" t="s">
        <v>302</v>
      </c>
      <c r="F110" s="32">
        <v>1000</v>
      </c>
      <c r="G110" s="32">
        <v>151000</v>
      </c>
      <c r="H110" s="13">
        <v>86</v>
      </c>
      <c r="I110" s="13">
        <f>VLOOKUP(B110,TC!$C$4:$H$118,5,0)</f>
        <v>1000</v>
      </c>
      <c r="J110" s="13"/>
    </row>
    <row r="111" spans="1:10" x14ac:dyDescent="0.3">
      <c r="A111" s="4">
        <f t="shared" si="1"/>
        <v>107</v>
      </c>
      <c r="B111" s="3" t="s">
        <v>252</v>
      </c>
      <c r="C111" s="3" t="s">
        <v>253</v>
      </c>
      <c r="D111" s="4" t="s">
        <v>22</v>
      </c>
      <c r="E111" s="4" t="s">
        <v>302</v>
      </c>
      <c r="F111" s="32">
        <v>1000</v>
      </c>
      <c r="G111" s="32">
        <v>44000</v>
      </c>
      <c r="H111" s="13">
        <v>44</v>
      </c>
      <c r="I111" s="13" t="e">
        <f>VLOOKUP(B111,TC!$C$4:$H$118,5,0)</f>
        <v>#N/A</v>
      </c>
      <c r="J111" s="13"/>
    </row>
    <row r="112" spans="1:10" x14ac:dyDescent="0.3">
      <c r="A112" s="4">
        <f t="shared" si="1"/>
        <v>108</v>
      </c>
      <c r="B112" s="3" t="s">
        <v>254</v>
      </c>
      <c r="C112" s="3" t="s">
        <v>255</v>
      </c>
      <c r="D112" s="4" t="s">
        <v>22</v>
      </c>
      <c r="E112" s="4" t="s">
        <v>302</v>
      </c>
      <c r="F112" s="32">
        <v>1003.26</v>
      </c>
      <c r="G112" s="32">
        <v>364185</v>
      </c>
      <c r="H112" s="13">
        <v>361</v>
      </c>
      <c r="I112" s="13">
        <f>VLOOKUP(B112,TC!$C$4:$H$118,5,0)</f>
        <v>1000</v>
      </c>
      <c r="J112" s="13"/>
    </row>
    <row r="113" spans="1:10" x14ac:dyDescent="0.3">
      <c r="A113" s="4">
        <f t="shared" si="1"/>
        <v>109</v>
      </c>
      <c r="B113" s="3" t="s">
        <v>257</v>
      </c>
      <c r="C113" s="3" t="s">
        <v>258</v>
      </c>
      <c r="D113" s="4" t="s">
        <v>22</v>
      </c>
      <c r="E113" s="4" t="s">
        <v>302</v>
      </c>
      <c r="F113" s="32">
        <v>1145.8699999999999</v>
      </c>
      <c r="G113" s="32">
        <v>446889</v>
      </c>
      <c r="H113" s="13">
        <v>214</v>
      </c>
      <c r="I113" s="13">
        <f>VLOOKUP(B113,TC!$C$4:$H$118,5,0)</f>
        <v>1000</v>
      </c>
      <c r="J113" s="13"/>
    </row>
    <row r="114" spans="1:10" x14ac:dyDescent="0.3">
      <c r="A114" s="4">
        <f t="shared" si="1"/>
        <v>110</v>
      </c>
      <c r="B114" s="3" t="s">
        <v>260</v>
      </c>
      <c r="C114" s="3" t="s">
        <v>261</v>
      </c>
      <c r="D114" s="4" t="s">
        <v>22</v>
      </c>
      <c r="E114" s="4" t="s">
        <v>302</v>
      </c>
      <c r="F114" s="32">
        <v>1000</v>
      </c>
      <c r="G114" s="32">
        <v>8000</v>
      </c>
      <c r="H114" s="13">
        <v>8</v>
      </c>
      <c r="I114" s="13" t="e">
        <f>VLOOKUP(B114,TC!$C$4:$H$118,5,0)</f>
        <v>#N/A</v>
      </c>
      <c r="J114" s="13"/>
    </row>
    <row r="115" spans="1:10" ht="37.5" x14ac:dyDescent="0.3">
      <c r="A115" s="4">
        <f t="shared" si="1"/>
        <v>111</v>
      </c>
      <c r="B115" s="3" t="s">
        <v>262</v>
      </c>
      <c r="C115" s="3" t="s">
        <v>263</v>
      </c>
      <c r="D115" s="4" t="s">
        <v>22</v>
      </c>
      <c r="E115" s="4" t="s">
        <v>302</v>
      </c>
      <c r="F115" s="32">
        <v>1000</v>
      </c>
      <c r="G115" s="32">
        <v>77000</v>
      </c>
      <c r="H115" s="13">
        <v>23</v>
      </c>
      <c r="I115" s="13">
        <f>VLOOKUP(B115,TC!$C$4:$H$118,5,0)</f>
        <v>1000</v>
      </c>
      <c r="J115" s="13"/>
    </row>
    <row r="116" spans="1:10" ht="37.5" x14ac:dyDescent="0.3">
      <c r="A116" s="4">
        <f t="shared" si="1"/>
        <v>112</v>
      </c>
      <c r="B116" s="3" t="s">
        <v>264</v>
      </c>
      <c r="C116" s="3" t="s">
        <v>265</v>
      </c>
      <c r="D116" s="4" t="s">
        <v>22</v>
      </c>
      <c r="E116" s="4" t="s">
        <v>302</v>
      </c>
      <c r="F116" s="32">
        <v>1000</v>
      </c>
      <c r="G116" s="32">
        <v>74000</v>
      </c>
      <c r="H116" s="13">
        <v>4</v>
      </c>
      <c r="I116" s="13">
        <f>VLOOKUP(B116,TC!$C$4:$H$118,5,0)</f>
        <v>1000</v>
      </c>
      <c r="J116" s="13"/>
    </row>
    <row r="117" spans="1:10" ht="37.5" x14ac:dyDescent="0.3">
      <c r="A117" s="4">
        <f t="shared" si="1"/>
        <v>113</v>
      </c>
      <c r="B117" s="3" t="s">
        <v>266</v>
      </c>
      <c r="C117" s="3" t="s">
        <v>267</v>
      </c>
      <c r="D117" s="4" t="s">
        <v>22</v>
      </c>
      <c r="E117" s="4" t="s">
        <v>302</v>
      </c>
      <c r="F117" s="32">
        <v>1000</v>
      </c>
      <c r="G117" s="32">
        <v>9000</v>
      </c>
      <c r="H117" s="13">
        <v>7</v>
      </c>
      <c r="I117" s="13">
        <f>VLOOKUP(B117,TC!$C$4:$H$118,5,0)</f>
        <v>1000</v>
      </c>
      <c r="J117" s="13"/>
    </row>
    <row r="118" spans="1:10" ht="37.5" x14ac:dyDescent="0.3">
      <c r="A118" s="4">
        <f t="shared" si="1"/>
        <v>114</v>
      </c>
      <c r="B118" s="3" t="s">
        <v>268</v>
      </c>
      <c r="C118" s="3" t="s">
        <v>269</v>
      </c>
      <c r="D118" s="4" t="s">
        <v>22</v>
      </c>
      <c r="E118" s="4" t="s">
        <v>302</v>
      </c>
      <c r="F118" s="32">
        <v>1000</v>
      </c>
      <c r="G118" s="32">
        <v>8000</v>
      </c>
      <c r="H118" s="13">
        <v>8</v>
      </c>
      <c r="I118" s="13" t="e">
        <f>VLOOKUP(B118,TC!$C$4:$H$118,5,0)</f>
        <v>#N/A</v>
      </c>
      <c r="J118" s="13"/>
    </row>
    <row r="119" spans="1:10" x14ac:dyDescent="0.3">
      <c r="A119" s="4">
        <f t="shared" si="1"/>
        <v>115</v>
      </c>
      <c r="B119" s="3" t="s">
        <v>270</v>
      </c>
      <c r="C119" s="3" t="s">
        <v>271</v>
      </c>
      <c r="D119" s="4" t="s">
        <v>22</v>
      </c>
      <c r="E119" s="4" t="s">
        <v>302</v>
      </c>
      <c r="F119" s="32">
        <v>1000</v>
      </c>
      <c r="G119" s="32">
        <v>6000</v>
      </c>
      <c r="H119" s="13">
        <v>6</v>
      </c>
      <c r="I119" s="13" t="e">
        <f>VLOOKUP(B119,TC!$C$4:$H$118,5,0)</f>
        <v>#N/A</v>
      </c>
      <c r="J119" s="13"/>
    </row>
    <row r="120" spans="1:10" x14ac:dyDescent="0.3">
      <c r="A120" s="4">
        <f t="shared" si="1"/>
        <v>116</v>
      </c>
      <c r="B120" s="3" t="s">
        <v>272</v>
      </c>
      <c r="C120" s="3" t="s">
        <v>273</v>
      </c>
      <c r="D120" s="4" t="s">
        <v>22</v>
      </c>
      <c r="E120" s="4" t="s">
        <v>302</v>
      </c>
      <c r="F120" s="32">
        <v>1000</v>
      </c>
      <c r="G120" s="32">
        <v>45000</v>
      </c>
      <c r="H120" s="13">
        <v>14</v>
      </c>
      <c r="I120" s="13">
        <f>VLOOKUP(B120,TC!$C$4:$H$118,5,0)</f>
        <v>1000</v>
      </c>
      <c r="J120" s="13"/>
    </row>
    <row r="121" spans="1:10" x14ac:dyDescent="0.3">
      <c r="A121" s="4">
        <f t="shared" si="1"/>
        <v>117</v>
      </c>
      <c r="B121" s="3" t="s">
        <v>274</v>
      </c>
      <c r="C121" s="3" t="s">
        <v>275</v>
      </c>
      <c r="D121" s="4" t="s">
        <v>22</v>
      </c>
      <c r="E121" s="4" t="s">
        <v>302</v>
      </c>
      <c r="F121" s="32">
        <v>1000</v>
      </c>
      <c r="G121" s="32">
        <v>1701000</v>
      </c>
      <c r="H121" s="13">
        <v>1598</v>
      </c>
      <c r="I121" s="13">
        <f>VLOOKUP(B121,TC!$C$4:$H$118,5,0)</f>
        <v>1000</v>
      </c>
      <c r="J121" s="13"/>
    </row>
    <row r="122" spans="1:10" x14ac:dyDescent="0.3">
      <c r="A122" s="4">
        <f t="shared" si="1"/>
        <v>118</v>
      </c>
      <c r="B122" s="3" t="s">
        <v>276</v>
      </c>
      <c r="C122" s="3" t="s">
        <v>277</v>
      </c>
      <c r="D122" s="4" t="s">
        <v>22</v>
      </c>
      <c r="E122" s="4" t="s">
        <v>302</v>
      </c>
      <c r="F122" s="32">
        <v>1000</v>
      </c>
      <c r="G122" s="32">
        <v>778000</v>
      </c>
      <c r="H122" s="13">
        <v>606</v>
      </c>
      <c r="I122" s="13">
        <f>VLOOKUP(B122,TC!$C$4:$H$118,5,0)</f>
        <v>1000</v>
      </c>
      <c r="J122" s="13"/>
    </row>
    <row r="123" spans="1:10" x14ac:dyDescent="0.3">
      <c r="A123" s="4">
        <f t="shared" si="1"/>
        <v>119</v>
      </c>
      <c r="B123" s="3" t="s">
        <v>278</v>
      </c>
      <c r="C123" s="3" t="s">
        <v>279</v>
      </c>
      <c r="D123" s="4" t="s">
        <v>22</v>
      </c>
      <c r="E123" s="4" t="s">
        <v>302</v>
      </c>
      <c r="F123" s="32">
        <v>1000</v>
      </c>
      <c r="G123" s="32">
        <v>85000</v>
      </c>
      <c r="H123" s="13">
        <v>5</v>
      </c>
      <c r="I123" s="13">
        <f>VLOOKUP(B123,TC!$C$4:$H$118,5,0)</f>
        <v>1000</v>
      </c>
      <c r="J123" s="13"/>
    </row>
    <row r="124" spans="1:10" x14ac:dyDescent="0.3">
      <c r="A124" s="4">
        <f t="shared" si="1"/>
        <v>120</v>
      </c>
      <c r="B124" s="3" t="s">
        <v>280</v>
      </c>
      <c r="C124" s="3" t="s">
        <v>281</v>
      </c>
      <c r="D124" s="4" t="s">
        <v>22</v>
      </c>
      <c r="E124" s="4" t="s">
        <v>302</v>
      </c>
      <c r="F124" s="32">
        <v>1000</v>
      </c>
      <c r="G124" s="32">
        <v>8000</v>
      </c>
      <c r="H124" s="13">
        <v>8</v>
      </c>
      <c r="I124" s="13" t="e">
        <f>VLOOKUP(B124,TC!$C$4:$H$118,5,0)</f>
        <v>#N/A</v>
      </c>
      <c r="J124" s="13"/>
    </row>
    <row r="125" spans="1:10" x14ac:dyDescent="0.3">
      <c r="A125" s="4">
        <f t="shared" si="1"/>
        <v>121</v>
      </c>
      <c r="B125" s="3" t="s">
        <v>282</v>
      </c>
      <c r="C125" s="3" t="s">
        <v>283</v>
      </c>
      <c r="D125" s="4" t="s">
        <v>22</v>
      </c>
      <c r="E125" s="4" t="s">
        <v>302</v>
      </c>
      <c r="F125" s="32">
        <v>1000</v>
      </c>
      <c r="G125" s="32">
        <v>6000</v>
      </c>
      <c r="H125" s="13">
        <v>6</v>
      </c>
      <c r="I125" s="13" t="e">
        <f>VLOOKUP(B125,TC!$C$4:$H$118,5,0)</f>
        <v>#N/A</v>
      </c>
      <c r="J125" s="13"/>
    </row>
    <row r="126" spans="1:10" x14ac:dyDescent="0.3">
      <c r="A126" s="4">
        <f t="shared" si="1"/>
        <v>122</v>
      </c>
      <c r="B126" s="3" t="s">
        <v>284</v>
      </c>
      <c r="C126" s="3" t="s">
        <v>285</v>
      </c>
      <c r="D126" s="4" t="s">
        <v>22</v>
      </c>
      <c r="E126" s="4" t="s">
        <v>302</v>
      </c>
      <c r="F126" s="32">
        <v>1000</v>
      </c>
      <c r="G126" s="32">
        <v>10000</v>
      </c>
      <c r="H126" s="13">
        <v>5</v>
      </c>
      <c r="I126" s="13">
        <f>VLOOKUP(B126,TC!$C$4:$H$118,5,0)</f>
        <v>1000</v>
      </c>
      <c r="J126" s="13"/>
    </row>
    <row r="127" spans="1:10" x14ac:dyDescent="0.3">
      <c r="A127" s="11"/>
      <c r="B127" s="41" t="s">
        <v>307</v>
      </c>
      <c r="C127" s="42"/>
      <c r="D127" s="11"/>
      <c r="E127" s="26"/>
      <c r="F127" s="34"/>
      <c r="G127" s="34"/>
      <c r="H127" s="13"/>
      <c r="I127" s="13" t="e">
        <f>VLOOKUP(B127,TC!$C$4:$H$118,5,0)</f>
        <v>#N/A</v>
      </c>
      <c r="J127" s="18"/>
    </row>
    <row r="128" spans="1:10" s="19" customFormat="1" ht="18.75" customHeight="1" x14ac:dyDescent="0.3">
      <c r="A128" s="30"/>
      <c r="B128" s="43" t="s">
        <v>306</v>
      </c>
      <c r="C128" s="43"/>
      <c r="D128" s="30"/>
      <c r="E128" s="30"/>
      <c r="F128" s="31"/>
      <c r="G128" s="31"/>
      <c r="H128" s="21"/>
      <c r="I128" s="13" t="e">
        <f>VLOOKUP(B128,TC!$C$4:$H$118,5,0)</f>
        <v>#N/A</v>
      </c>
      <c r="J128" s="21"/>
    </row>
    <row r="129" spans="1:11" x14ac:dyDescent="0.3">
      <c r="A129" s="4">
        <v>1</v>
      </c>
      <c r="B129" s="22" t="s">
        <v>308</v>
      </c>
      <c r="C129" s="23" t="s">
        <v>309</v>
      </c>
      <c r="D129" s="22" t="s">
        <v>22</v>
      </c>
      <c r="E129" s="4" t="s">
        <v>310</v>
      </c>
      <c r="F129" s="32">
        <v>58383.366040000001</v>
      </c>
      <c r="G129" s="32">
        <v>22010529</v>
      </c>
      <c r="H129" s="24">
        <v>377</v>
      </c>
      <c r="I129" s="13" t="e">
        <f>VLOOKUP(B129,TC!$C$120:$H$141,5,0)</f>
        <v>#N/A</v>
      </c>
      <c r="J129" s="25"/>
      <c r="K129" s="36"/>
    </row>
    <row r="130" spans="1:11" x14ac:dyDescent="0.3">
      <c r="A130" s="4">
        <v>2</v>
      </c>
      <c r="B130" s="22" t="s">
        <v>311</v>
      </c>
      <c r="C130" s="23" t="s">
        <v>312</v>
      </c>
      <c r="D130" s="22" t="s">
        <v>22</v>
      </c>
      <c r="E130" s="4" t="s">
        <v>310</v>
      </c>
      <c r="F130" s="32">
        <v>3100000</v>
      </c>
      <c r="G130" s="32">
        <v>24800000</v>
      </c>
      <c r="H130" s="24">
        <v>8</v>
      </c>
      <c r="I130" s="13" t="e">
        <f>VLOOKUP(B130,TC!$C$120:$H$141,5,0)</f>
        <v>#N/A</v>
      </c>
      <c r="J130" s="25"/>
    </row>
    <row r="131" spans="1:11" x14ac:dyDescent="0.3">
      <c r="A131" s="4">
        <v>3</v>
      </c>
      <c r="B131" s="22" t="s">
        <v>313</v>
      </c>
      <c r="C131" s="23" t="s">
        <v>314</v>
      </c>
      <c r="D131" s="22" t="s">
        <v>123</v>
      </c>
      <c r="E131" s="4" t="s">
        <v>310</v>
      </c>
      <c r="F131" s="32">
        <v>98801.85851780558</v>
      </c>
      <c r="G131" s="32">
        <v>14820278.777670838</v>
      </c>
      <c r="H131" s="11">
        <v>150</v>
      </c>
      <c r="I131" s="13" t="e">
        <f>VLOOKUP(B131,TC!$C$120:$H$141,5,0)</f>
        <v>#N/A</v>
      </c>
      <c r="J131" s="24"/>
    </row>
    <row r="132" spans="1:11" x14ac:dyDescent="0.3">
      <c r="A132" s="11"/>
      <c r="B132" s="41" t="s">
        <v>307</v>
      </c>
      <c r="C132" s="42"/>
      <c r="D132" s="11"/>
      <c r="E132" s="26"/>
      <c r="F132" s="34"/>
      <c r="G132" s="34"/>
      <c r="H132" s="11"/>
      <c r="I132" s="13" t="e">
        <f>VLOOKUP(B132,TC!$C$4:$H$118,5,0)</f>
        <v>#N/A</v>
      </c>
      <c r="J132" s="18"/>
    </row>
    <row r="133" spans="1:11" x14ac:dyDescent="0.3">
      <c r="A133" s="11"/>
      <c r="B133" s="37" t="s">
        <v>359</v>
      </c>
      <c r="C133" s="38"/>
      <c r="D133" s="11"/>
      <c r="E133" s="11"/>
      <c r="F133" s="34"/>
      <c r="G133" s="34"/>
      <c r="H133" s="11"/>
      <c r="I133" s="13" t="e">
        <f>VLOOKUP(B133,TC!$C$4:$H$118,5,0)</f>
        <v>#N/A</v>
      </c>
      <c r="J133" s="9"/>
    </row>
    <row r="134" spans="1:11" s="86" customFormat="1" x14ac:dyDescent="0.3">
      <c r="A134" s="82">
        <v>1</v>
      </c>
      <c r="B134" s="82"/>
      <c r="C134" s="81" t="s">
        <v>315</v>
      </c>
      <c r="D134" s="82" t="s">
        <v>22</v>
      </c>
      <c r="E134" s="82"/>
      <c r="F134" s="83"/>
      <c r="G134" s="83"/>
      <c r="H134" s="82">
        <v>15</v>
      </c>
      <c r="I134" s="84" t="e">
        <f>VLOOKUP(B134,TC!$C$4:$H$118,5,0)</f>
        <v>#N/A</v>
      </c>
      <c r="J134" s="85"/>
    </row>
    <row r="135" spans="1:11" s="86" customFormat="1" x14ac:dyDescent="0.3">
      <c r="A135" s="82">
        <v>2</v>
      </c>
      <c r="B135" s="82"/>
      <c r="C135" s="81" t="s">
        <v>316</v>
      </c>
      <c r="D135" s="82" t="s">
        <v>22</v>
      </c>
      <c r="E135" s="82"/>
      <c r="F135" s="83"/>
      <c r="G135" s="83"/>
      <c r="H135" s="82">
        <v>15</v>
      </c>
      <c r="I135" s="84" t="e">
        <f>VLOOKUP(B135,TC!$C$4:$H$118,5,0)</f>
        <v>#N/A</v>
      </c>
      <c r="J135" s="85"/>
    </row>
    <row r="136" spans="1:11" x14ac:dyDescent="0.3">
      <c r="A136" s="82">
        <v>3</v>
      </c>
      <c r="B136" s="11"/>
      <c r="C136" s="28" t="s">
        <v>318</v>
      </c>
      <c r="D136" s="11" t="s">
        <v>22</v>
      </c>
      <c r="E136" s="11"/>
      <c r="F136" s="34"/>
      <c r="G136" s="34"/>
      <c r="H136" s="11">
        <v>2</v>
      </c>
      <c r="I136" s="13" t="e">
        <f>VLOOKUP(B136,TC!$C$4:$H$118,5,0)</f>
        <v>#N/A</v>
      </c>
      <c r="J136" s="9"/>
    </row>
    <row r="137" spans="1:11" s="86" customFormat="1" x14ac:dyDescent="0.3">
      <c r="A137" s="82">
        <v>4</v>
      </c>
      <c r="B137" s="82"/>
      <c r="C137" s="81" t="s">
        <v>319</v>
      </c>
      <c r="D137" s="82" t="s">
        <v>22</v>
      </c>
      <c r="E137" s="82"/>
      <c r="F137" s="83"/>
      <c r="G137" s="83"/>
      <c r="H137" s="82">
        <v>1</v>
      </c>
      <c r="I137" s="84" t="e">
        <f>VLOOKUP(B137,TC!$C$4:$H$118,5,0)</f>
        <v>#N/A</v>
      </c>
      <c r="J137" s="85"/>
    </row>
    <row r="138" spans="1:11" s="86" customFormat="1" x14ac:dyDescent="0.3">
      <c r="A138" s="82">
        <v>5</v>
      </c>
      <c r="B138" s="82"/>
      <c r="C138" s="81" t="s">
        <v>320</v>
      </c>
      <c r="D138" s="82" t="s">
        <v>22</v>
      </c>
      <c r="E138" s="82"/>
      <c r="F138" s="83"/>
      <c r="G138" s="83"/>
      <c r="H138" s="82">
        <v>1</v>
      </c>
      <c r="I138" s="84" t="e">
        <f>VLOOKUP(B138,TC!$C$4:$H$118,5,0)</f>
        <v>#N/A</v>
      </c>
      <c r="J138" s="85"/>
    </row>
    <row r="139" spans="1:11" s="86" customFormat="1" ht="37.5" x14ac:dyDescent="0.3">
      <c r="A139" s="82">
        <v>6</v>
      </c>
      <c r="B139" s="82"/>
      <c r="C139" s="81" t="s">
        <v>321</v>
      </c>
      <c r="D139" s="82" t="s">
        <v>22</v>
      </c>
      <c r="E139" s="82"/>
      <c r="F139" s="83"/>
      <c r="G139" s="83"/>
      <c r="H139" s="82">
        <v>7</v>
      </c>
      <c r="I139" s="84" t="e">
        <f>VLOOKUP(B139,TC!$C$4:$H$118,5,0)</f>
        <v>#N/A</v>
      </c>
      <c r="J139" s="85"/>
    </row>
    <row r="140" spans="1:11" s="86" customFormat="1" x14ac:dyDescent="0.3">
      <c r="A140" s="82">
        <v>7</v>
      </c>
      <c r="B140" s="82"/>
      <c r="C140" s="81" t="s">
        <v>322</v>
      </c>
      <c r="D140" s="82" t="s">
        <v>22</v>
      </c>
      <c r="E140" s="82"/>
      <c r="F140" s="83"/>
      <c r="G140" s="83"/>
      <c r="H140" s="82">
        <v>1</v>
      </c>
      <c r="I140" s="84">
        <v>20000</v>
      </c>
      <c r="J140" s="85"/>
    </row>
    <row r="141" spans="1:11" x14ac:dyDescent="0.3">
      <c r="A141" s="82">
        <v>8</v>
      </c>
      <c r="B141" s="11"/>
      <c r="C141" s="87" t="s">
        <v>323</v>
      </c>
      <c r="D141" s="11" t="s">
        <v>22</v>
      </c>
      <c r="E141" s="11"/>
      <c r="F141" s="34"/>
      <c r="G141" s="34"/>
      <c r="H141" s="11">
        <v>2</v>
      </c>
      <c r="I141" s="13">
        <v>1</v>
      </c>
      <c r="J141" s="9"/>
    </row>
    <row r="142" spans="1:11" x14ac:dyDescent="0.3">
      <c r="A142" s="82">
        <v>9</v>
      </c>
      <c r="B142" s="11"/>
      <c r="C142" s="28" t="s">
        <v>324</v>
      </c>
      <c r="D142" s="11" t="s">
        <v>22</v>
      </c>
      <c r="E142" s="11"/>
      <c r="F142" s="34"/>
      <c r="G142" s="34"/>
      <c r="H142" s="11">
        <v>1</v>
      </c>
      <c r="I142" s="13" t="e">
        <f>VLOOKUP(B142,TC!$C$4:$H$118,5,0)</f>
        <v>#N/A</v>
      </c>
      <c r="J142" s="9"/>
    </row>
    <row r="143" spans="1:11" s="86" customFormat="1" ht="37.5" x14ac:dyDescent="0.3">
      <c r="A143" s="82">
        <v>10</v>
      </c>
      <c r="B143" s="82"/>
      <c r="C143" s="81" t="s">
        <v>325</v>
      </c>
      <c r="D143" s="82" t="s">
        <v>22</v>
      </c>
      <c r="E143" s="82"/>
      <c r="F143" s="83"/>
      <c r="G143" s="83"/>
      <c r="H143" s="82">
        <v>1</v>
      </c>
      <c r="I143" s="84" t="e">
        <f>VLOOKUP(B143,TC!$C$4:$H$118,5,0)</f>
        <v>#N/A</v>
      </c>
      <c r="J143" s="85"/>
    </row>
    <row r="144" spans="1:11" s="86" customFormat="1" ht="37.5" x14ac:dyDescent="0.3">
      <c r="A144" s="82">
        <v>11</v>
      </c>
      <c r="B144" s="82"/>
      <c r="C144" s="81" t="s">
        <v>326</v>
      </c>
      <c r="D144" s="82" t="s">
        <v>22</v>
      </c>
      <c r="E144" s="82"/>
      <c r="F144" s="83"/>
      <c r="G144" s="83"/>
      <c r="H144" s="82">
        <v>43</v>
      </c>
      <c r="I144" s="84" t="e">
        <f>VLOOKUP(B144,TC!$C$4:$H$118,5,0)</f>
        <v>#N/A</v>
      </c>
      <c r="J144" s="85"/>
    </row>
    <row r="145" spans="1:10" s="86" customFormat="1" ht="37.5" x14ac:dyDescent="0.3">
      <c r="A145" s="82">
        <v>12</v>
      </c>
      <c r="B145" s="82"/>
      <c r="C145" s="81" t="s">
        <v>328</v>
      </c>
      <c r="D145" s="82" t="s">
        <v>22</v>
      </c>
      <c r="E145" s="82"/>
      <c r="F145" s="83"/>
      <c r="G145" s="83"/>
      <c r="H145" s="82">
        <v>1</v>
      </c>
      <c r="I145" s="84" t="e">
        <f>VLOOKUP(B145,TC!$C$4:$H$118,5,0)</f>
        <v>#N/A</v>
      </c>
      <c r="J145" s="85"/>
    </row>
    <row r="146" spans="1:10" s="86" customFormat="1" ht="37.5" x14ac:dyDescent="0.3">
      <c r="A146" s="82">
        <v>13</v>
      </c>
      <c r="B146" s="82"/>
      <c r="C146" s="81" t="s">
        <v>329</v>
      </c>
      <c r="D146" s="82" t="s">
        <v>22</v>
      </c>
      <c r="E146" s="82"/>
      <c r="F146" s="83"/>
      <c r="G146" s="83"/>
      <c r="H146" s="82">
        <v>34</v>
      </c>
      <c r="I146" s="84" t="e">
        <f>VLOOKUP(B146,TC!$C$4:$H$118,5,0)</f>
        <v>#N/A</v>
      </c>
      <c r="J146" s="85"/>
    </row>
    <row r="147" spans="1:10" s="86" customFormat="1" ht="37.5" x14ac:dyDescent="0.3">
      <c r="A147" s="82">
        <v>14</v>
      </c>
      <c r="B147" s="82"/>
      <c r="C147" s="81" t="s">
        <v>330</v>
      </c>
      <c r="D147" s="82" t="s">
        <v>22</v>
      </c>
      <c r="E147" s="82"/>
      <c r="F147" s="83"/>
      <c r="G147" s="83"/>
      <c r="H147" s="82">
        <v>6</v>
      </c>
      <c r="I147" s="84" t="e">
        <f>VLOOKUP(B147,TC!$C$4:$H$118,5,0)</f>
        <v>#N/A</v>
      </c>
      <c r="J147" s="85"/>
    </row>
    <row r="148" spans="1:10" s="86" customFormat="1" x14ac:dyDescent="0.3">
      <c r="A148" s="82">
        <v>15</v>
      </c>
      <c r="B148" s="82"/>
      <c r="C148" s="81" t="s">
        <v>331</v>
      </c>
      <c r="D148" s="82" t="s">
        <v>22</v>
      </c>
      <c r="E148" s="82"/>
      <c r="F148" s="83"/>
      <c r="G148" s="83"/>
      <c r="H148" s="82">
        <v>23</v>
      </c>
      <c r="I148" s="84" t="e">
        <f>VLOOKUP(B148,TC!$C$4:$H$118,5,0)</f>
        <v>#N/A</v>
      </c>
      <c r="J148" s="85"/>
    </row>
    <row r="149" spans="1:10" s="86" customFormat="1" x14ac:dyDescent="0.3">
      <c r="A149" s="82">
        <v>16</v>
      </c>
      <c r="B149" s="82"/>
      <c r="C149" s="81" t="s">
        <v>332</v>
      </c>
      <c r="D149" s="82" t="s">
        <v>22</v>
      </c>
      <c r="E149" s="82"/>
      <c r="F149" s="83"/>
      <c r="G149" s="83"/>
      <c r="H149" s="82">
        <v>12</v>
      </c>
      <c r="I149" s="84">
        <v>5000</v>
      </c>
      <c r="J149" s="85"/>
    </row>
    <row r="150" spans="1:10" s="86" customFormat="1" x14ac:dyDescent="0.3">
      <c r="A150" s="82">
        <v>17</v>
      </c>
      <c r="B150" s="82"/>
      <c r="C150" s="81" t="s">
        <v>335</v>
      </c>
      <c r="D150" s="82" t="s">
        <v>22</v>
      </c>
      <c r="E150" s="82"/>
      <c r="F150" s="83"/>
      <c r="G150" s="83"/>
      <c r="H150" s="82">
        <v>1</v>
      </c>
      <c r="I150" s="84" t="e">
        <f>VLOOKUP(B150,TC!$C$4:$H$118,5,0)</f>
        <v>#N/A</v>
      </c>
      <c r="J150" s="85"/>
    </row>
    <row r="151" spans="1:10" x14ac:dyDescent="0.3">
      <c r="A151" s="82">
        <v>18</v>
      </c>
      <c r="B151" s="11"/>
      <c r="C151" s="28" t="s">
        <v>336</v>
      </c>
      <c r="D151" s="11" t="s">
        <v>22</v>
      </c>
      <c r="E151" s="11"/>
      <c r="F151" s="34"/>
      <c r="G151" s="34"/>
      <c r="H151" s="11">
        <v>1</v>
      </c>
      <c r="I151" s="13" t="e">
        <f>VLOOKUP(B151,TC!$C$4:$H$118,5,0)</f>
        <v>#N/A</v>
      </c>
      <c r="J151" s="9"/>
    </row>
    <row r="152" spans="1:10" x14ac:dyDescent="0.3">
      <c r="A152" s="82">
        <v>19</v>
      </c>
      <c r="B152" s="11"/>
      <c r="C152" s="28" t="s">
        <v>337</v>
      </c>
      <c r="D152" s="11" t="s">
        <v>22</v>
      </c>
      <c r="E152" s="11"/>
      <c r="F152" s="34"/>
      <c r="G152" s="34"/>
      <c r="H152" s="11">
        <v>1</v>
      </c>
      <c r="I152" s="13" t="e">
        <f>VLOOKUP(B152,TC!$C$4:$H$118,5,0)</f>
        <v>#N/A</v>
      </c>
      <c r="J152" s="9"/>
    </row>
    <row r="153" spans="1:10" x14ac:dyDescent="0.3">
      <c r="A153" s="82">
        <v>20</v>
      </c>
      <c r="B153" s="11"/>
      <c r="C153" s="28" t="s">
        <v>338</v>
      </c>
      <c r="D153" s="11" t="s">
        <v>22</v>
      </c>
      <c r="E153" s="11"/>
      <c r="F153" s="34"/>
      <c r="G153" s="34"/>
      <c r="H153" s="11">
        <v>3</v>
      </c>
      <c r="I153" s="13" t="e">
        <f>VLOOKUP(B153,TC!$C$4:$H$118,5,0)</f>
        <v>#N/A</v>
      </c>
      <c r="J153" s="9"/>
    </row>
    <row r="154" spans="1:10" x14ac:dyDescent="0.3">
      <c r="A154" s="82">
        <v>21</v>
      </c>
      <c r="B154" s="11"/>
      <c r="C154" s="87" t="s">
        <v>323</v>
      </c>
      <c r="D154" s="11" t="s">
        <v>22</v>
      </c>
      <c r="E154" s="11"/>
      <c r="F154" s="34"/>
      <c r="G154" s="34"/>
      <c r="H154" s="11">
        <v>7</v>
      </c>
      <c r="I154" s="13">
        <v>1</v>
      </c>
      <c r="J154" s="9"/>
    </row>
    <row r="155" spans="1:10" x14ac:dyDescent="0.3">
      <c r="A155" s="82">
        <v>22</v>
      </c>
      <c r="B155" s="11"/>
      <c r="C155" s="28" t="s">
        <v>339</v>
      </c>
      <c r="D155" s="11" t="s">
        <v>22</v>
      </c>
      <c r="E155" s="11"/>
      <c r="F155" s="34"/>
      <c r="G155" s="34"/>
      <c r="H155" s="11">
        <v>2</v>
      </c>
      <c r="I155" s="13">
        <v>10000</v>
      </c>
      <c r="J155" s="9"/>
    </row>
    <row r="156" spans="1:10" s="86" customFormat="1" x14ac:dyDescent="0.3">
      <c r="A156" s="82">
        <v>23</v>
      </c>
      <c r="B156" s="82"/>
      <c r="C156" s="81" t="s">
        <v>320</v>
      </c>
      <c r="D156" s="82" t="s">
        <v>22</v>
      </c>
      <c r="E156" s="82"/>
      <c r="F156" s="83"/>
      <c r="G156" s="83"/>
      <c r="H156" s="82">
        <v>1</v>
      </c>
      <c r="I156" s="84" t="e">
        <f>VLOOKUP(B156,TC!$C$4:$H$118,5,0)</f>
        <v>#N/A</v>
      </c>
      <c r="J156" s="85"/>
    </row>
    <row r="157" spans="1:10" s="86" customFormat="1" x14ac:dyDescent="0.3">
      <c r="A157" s="82">
        <v>24</v>
      </c>
      <c r="B157" s="82"/>
      <c r="C157" s="81" t="s">
        <v>340</v>
      </c>
      <c r="D157" s="82" t="s">
        <v>22</v>
      </c>
      <c r="E157" s="82"/>
      <c r="F157" s="83"/>
      <c r="G157" s="83"/>
      <c r="H157" s="82">
        <v>23</v>
      </c>
      <c r="I157" s="84" t="e">
        <f>VLOOKUP(B157,TC!$C$4:$H$118,5,0)</f>
        <v>#N/A</v>
      </c>
      <c r="J157" s="85"/>
    </row>
    <row r="158" spans="1:10" x14ac:dyDescent="0.3">
      <c r="A158" s="82">
        <v>25</v>
      </c>
      <c r="B158" s="11"/>
      <c r="C158" s="28" t="s">
        <v>341</v>
      </c>
      <c r="D158" s="11" t="s">
        <v>22</v>
      </c>
      <c r="E158" s="11"/>
      <c r="F158" s="34"/>
      <c r="G158" s="34"/>
      <c r="H158" s="11">
        <v>4</v>
      </c>
      <c r="I158" s="13" t="e">
        <f>VLOOKUP(B158,TC!$C$4:$H$118,5,0)</f>
        <v>#N/A</v>
      </c>
      <c r="J158" s="9"/>
    </row>
    <row r="159" spans="1:10" x14ac:dyDescent="0.3">
      <c r="A159" s="82">
        <v>26</v>
      </c>
      <c r="B159" s="11"/>
      <c r="C159" s="28" t="s">
        <v>342</v>
      </c>
      <c r="D159" s="11" t="s">
        <v>22</v>
      </c>
      <c r="E159" s="11"/>
      <c r="F159" s="34"/>
      <c r="G159" s="34"/>
      <c r="H159" s="11">
        <v>7</v>
      </c>
      <c r="I159" s="13" t="e">
        <f>VLOOKUP(B159,TC!$C$4:$H$118,5,0)</f>
        <v>#N/A</v>
      </c>
      <c r="J159" s="9"/>
    </row>
    <row r="160" spans="1:10" s="86" customFormat="1" x14ac:dyDescent="0.3">
      <c r="A160" s="82">
        <v>27</v>
      </c>
      <c r="B160" s="82"/>
      <c r="C160" s="81" t="s">
        <v>344</v>
      </c>
      <c r="D160" s="82" t="s">
        <v>22</v>
      </c>
      <c r="E160" s="82"/>
      <c r="F160" s="83"/>
      <c r="G160" s="83"/>
      <c r="H160" s="82">
        <v>1</v>
      </c>
      <c r="I160" s="84" t="e">
        <f>VLOOKUP(B160,TC!$C$4:$H$118,5,0)</f>
        <v>#N/A</v>
      </c>
      <c r="J160" s="85"/>
    </row>
    <row r="161" spans="1:10" s="86" customFormat="1" x14ac:dyDescent="0.3">
      <c r="A161" s="82">
        <v>28</v>
      </c>
      <c r="B161" s="82"/>
      <c r="C161" s="81" t="s">
        <v>345</v>
      </c>
      <c r="D161" s="82" t="s">
        <v>22</v>
      </c>
      <c r="E161" s="82"/>
      <c r="F161" s="83"/>
      <c r="G161" s="83"/>
      <c r="H161" s="82">
        <v>1</v>
      </c>
      <c r="I161" s="84" t="e">
        <f>VLOOKUP(B161,TC!$C$4:$H$118,5,0)</f>
        <v>#N/A</v>
      </c>
      <c r="J161" s="85"/>
    </row>
    <row r="162" spans="1:10" s="86" customFormat="1" ht="37.5" x14ac:dyDescent="0.3">
      <c r="A162" s="82">
        <v>29</v>
      </c>
      <c r="B162" s="82"/>
      <c r="C162" s="81" t="s">
        <v>346</v>
      </c>
      <c r="D162" s="82" t="s">
        <v>22</v>
      </c>
      <c r="E162" s="82"/>
      <c r="F162" s="83"/>
      <c r="G162" s="83"/>
      <c r="H162" s="82">
        <v>1</v>
      </c>
      <c r="I162" s="84" t="e">
        <f>VLOOKUP(B162,TC!$C$4:$H$118,5,0)</f>
        <v>#N/A</v>
      </c>
      <c r="J162" s="85"/>
    </row>
    <row r="163" spans="1:10" s="86" customFormat="1" x14ac:dyDescent="0.3">
      <c r="A163" s="82">
        <v>30</v>
      </c>
      <c r="B163" s="82"/>
      <c r="C163" s="81" t="s">
        <v>347</v>
      </c>
      <c r="D163" s="82" t="s">
        <v>22</v>
      </c>
      <c r="E163" s="82"/>
      <c r="F163" s="83"/>
      <c r="G163" s="83"/>
      <c r="H163" s="82">
        <v>1</v>
      </c>
      <c r="I163" s="84" t="e">
        <f>VLOOKUP(B163,TC!$C$4:$H$118,5,0)</f>
        <v>#N/A</v>
      </c>
      <c r="J163" s="85"/>
    </row>
    <row r="164" spans="1:10" x14ac:dyDescent="0.3">
      <c r="A164" s="82">
        <v>31</v>
      </c>
      <c r="B164" s="11"/>
      <c r="C164" s="28" t="s">
        <v>348</v>
      </c>
      <c r="D164" s="11" t="s">
        <v>22</v>
      </c>
      <c r="E164" s="11"/>
      <c r="F164" s="34"/>
      <c r="G164" s="34"/>
      <c r="H164" s="11">
        <v>6</v>
      </c>
      <c r="I164" s="13" t="e">
        <f>VLOOKUP(B164,TC!$C$4:$H$118,5,0)</f>
        <v>#N/A</v>
      </c>
      <c r="J164" s="9"/>
    </row>
    <row r="165" spans="1:10" s="86" customFormat="1" x14ac:dyDescent="0.3">
      <c r="A165" s="82">
        <v>32</v>
      </c>
      <c r="B165" s="82"/>
      <c r="C165" s="81" t="s">
        <v>349</v>
      </c>
      <c r="D165" s="82" t="s">
        <v>22</v>
      </c>
      <c r="E165" s="82"/>
      <c r="F165" s="83"/>
      <c r="G165" s="83"/>
      <c r="H165" s="82">
        <v>1</v>
      </c>
      <c r="I165" s="84" t="e">
        <f>VLOOKUP(B165,TC!$C$4:$H$118,5,0)</f>
        <v>#N/A</v>
      </c>
      <c r="J165" s="85"/>
    </row>
    <row r="166" spans="1:10" x14ac:dyDescent="0.3">
      <c r="A166" s="82">
        <v>33</v>
      </c>
      <c r="B166" s="11"/>
      <c r="C166" s="28" t="s">
        <v>350</v>
      </c>
      <c r="D166" s="11" t="s">
        <v>22</v>
      </c>
      <c r="E166" s="11"/>
      <c r="F166" s="34"/>
      <c r="G166" s="34"/>
      <c r="H166" s="11">
        <v>2</v>
      </c>
      <c r="I166" s="13" t="e">
        <f>VLOOKUP(B166,TC!$C$4:$H$118,5,0)</f>
        <v>#N/A</v>
      </c>
      <c r="J166" s="9"/>
    </row>
    <row r="167" spans="1:10" x14ac:dyDescent="0.3">
      <c r="A167" s="82">
        <v>34</v>
      </c>
      <c r="B167" s="11"/>
      <c r="C167" s="28" t="s">
        <v>351</v>
      </c>
      <c r="D167" s="11" t="s">
        <v>22</v>
      </c>
      <c r="E167" s="11"/>
      <c r="F167" s="34"/>
      <c r="G167" s="34"/>
      <c r="H167" s="11">
        <v>3</v>
      </c>
      <c r="I167" s="13" t="e">
        <f>VLOOKUP(B167,TC!$C$4:$H$118,5,0)</f>
        <v>#N/A</v>
      </c>
      <c r="J167" s="9"/>
    </row>
    <row r="168" spans="1:10" x14ac:dyDescent="0.3">
      <c r="A168" s="82">
        <v>35</v>
      </c>
      <c r="B168" s="11"/>
      <c r="C168" s="28" t="s">
        <v>352</v>
      </c>
      <c r="D168" s="11" t="s">
        <v>22</v>
      </c>
      <c r="E168" s="11"/>
      <c r="F168" s="34"/>
      <c r="G168" s="34"/>
      <c r="H168" s="11">
        <v>1</v>
      </c>
      <c r="I168" s="13" t="e">
        <f>VLOOKUP(B168,TC!$C$4:$H$118,5,0)</f>
        <v>#N/A</v>
      </c>
      <c r="J168" s="9"/>
    </row>
    <row r="169" spans="1:10" x14ac:dyDescent="0.3">
      <c r="A169" s="11"/>
      <c r="B169" s="37" t="s">
        <v>360</v>
      </c>
      <c r="C169" s="38"/>
      <c r="D169" s="11"/>
      <c r="E169" s="11"/>
      <c r="F169" s="34"/>
      <c r="G169" s="34"/>
      <c r="H169" s="11"/>
      <c r="I169" s="13" t="e">
        <f>VLOOKUP(B169,TC!$C$4:$H$118,5,0)</f>
        <v>#N/A</v>
      </c>
      <c r="J169" s="9"/>
    </row>
    <row r="170" spans="1:10" s="86" customFormat="1" ht="56.25" x14ac:dyDescent="0.3">
      <c r="A170" s="82">
        <v>1</v>
      </c>
      <c r="B170" s="82"/>
      <c r="C170" s="81" t="s">
        <v>353</v>
      </c>
      <c r="D170" s="82" t="s">
        <v>22</v>
      </c>
      <c r="E170" s="82"/>
      <c r="F170" s="83"/>
      <c r="G170" s="83"/>
      <c r="H170" s="82">
        <v>1</v>
      </c>
      <c r="I170" s="84">
        <v>10000</v>
      </c>
      <c r="J170" s="85"/>
    </row>
    <row r="171" spans="1:10" s="86" customFormat="1" ht="56.25" x14ac:dyDescent="0.3">
      <c r="A171" s="82">
        <v>2</v>
      </c>
      <c r="B171" s="82"/>
      <c r="C171" s="81" t="s">
        <v>354</v>
      </c>
      <c r="D171" s="82" t="s">
        <v>22</v>
      </c>
      <c r="E171" s="82"/>
      <c r="F171" s="83"/>
      <c r="G171" s="83"/>
      <c r="H171" s="82">
        <v>1</v>
      </c>
      <c r="I171" s="84">
        <v>10000</v>
      </c>
      <c r="J171" s="85"/>
    </row>
    <row r="172" spans="1:10" s="86" customFormat="1" ht="56.25" x14ac:dyDescent="0.3">
      <c r="A172" s="82">
        <v>3</v>
      </c>
      <c r="B172" s="82"/>
      <c r="C172" s="81" t="s">
        <v>355</v>
      </c>
      <c r="D172" s="82" t="s">
        <v>22</v>
      </c>
      <c r="E172" s="82"/>
      <c r="F172" s="83"/>
      <c r="G172" s="83"/>
      <c r="H172" s="82">
        <v>1</v>
      </c>
      <c r="I172" s="84" t="e">
        <f>VLOOKUP(B172,TC!$C$4:$H$118,5,0)</f>
        <v>#N/A</v>
      </c>
      <c r="J172" s="85"/>
    </row>
    <row r="173" spans="1:10" s="86" customFormat="1" ht="56.25" x14ac:dyDescent="0.3">
      <c r="A173" s="82">
        <v>4</v>
      </c>
      <c r="B173" s="82"/>
      <c r="C173" s="81" t="s">
        <v>356</v>
      </c>
      <c r="D173" s="82" t="s">
        <v>22</v>
      </c>
      <c r="E173" s="82"/>
      <c r="F173" s="83"/>
      <c r="G173" s="83"/>
      <c r="H173" s="82">
        <v>1</v>
      </c>
      <c r="I173" s="84" t="e">
        <f>VLOOKUP(B173,TC!$C$4:$H$118,5,0)</f>
        <v>#N/A</v>
      </c>
      <c r="J173" s="85"/>
    </row>
    <row r="174" spans="1:10" s="86" customFormat="1" ht="37.5" x14ac:dyDescent="0.3">
      <c r="A174" s="82">
        <v>5</v>
      </c>
      <c r="B174" s="82"/>
      <c r="C174" s="81" t="s">
        <v>357</v>
      </c>
      <c r="D174" s="82" t="s">
        <v>22</v>
      </c>
      <c r="E174" s="82"/>
      <c r="F174" s="83"/>
      <c r="G174" s="83"/>
      <c r="H174" s="82">
        <v>1</v>
      </c>
      <c r="I174" s="84" t="e">
        <f>VLOOKUP(B174,TC!$C$4:$H$118,5,0)</f>
        <v>#N/A</v>
      </c>
      <c r="J174" s="85"/>
    </row>
  </sheetData>
  <autoFilter ref="A3:H127"/>
  <pageMargins left="0.39370078740157483" right="0.39370078740157483" top="0.39370078740157483" bottom="0.39370078740157483" header="0.51181102362204722" footer="0.51181102362204722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6"/>
  <sheetViews>
    <sheetView showGridLines="0" tabSelected="1" topLeftCell="A31" zoomScale="130" zoomScaleNormal="130" workbookViewId="0">
      <selection activeCell="N6" sqref="N6:N11"/>
    </sheetView>
  </sheetViews>
  <sheetFormatPr defaultColWidth="56" defaultRowHeight="18.75" x14ac:dyDescent="0.3"/>
  <cols>
    <col min="1" max="1" width="5.5703125" style="88" customWidth="1"/>
    <col min="2" max="2" width="27.42578125" style="88" customWidth="1"/>
    <col min="3" max="3" width="27.5703125" style="88" customWidth="1"/>
    <col min="4" max="4" width="6.85546875" style="88" customWidth="1"/>
    <col min="5" max="5" width="11" style="91" customWidth="1"/>
    <col min="6" max="6" width="9.140625" style="88" customWidth="1"/>
    <col min="7" max="7" width="20.5703125" style="92" hidden="1" customWidth="1"/>
    <col min="8" max="8" width="17.7109375" style="92" hidden="1" customWidth="1"/>
    <col min="9" max="9" width="12.5703125" style="88" hidden="1" customWidth="1"/>
    <col min="10" max="10" width="13" style="88" hidden="1" customWidth="1"/>
    <col min="11" max="12" width="17" style="115" hidden="1" customWidth="1"/>
    <col min="13" max="13" width="19" style="88" hidden="1" customWidth="1"/>
    <col min="14" max="14" width="33.7109375" style="88" customWidth="1"/>
    <col min="15" max="16384" width="56" style="88"/>
  </cols>
  <sheetData>
    <row r="1" spans="1:14" ht="28.5" customHeight="1" x14ac:dyDescent="0.3">
      <c r="A1" s="157" t="s">
        <v>732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1.25" customHeight="1" x14ac:dyDescent="0.3">
      <c r="A2" s="39"/>
      <c r="E2" s="88"/>
      <c r="G2" s="89"/>
      <c r="H2" s="89"/>
    </row>
    <row r="3" spans="1:14" s="90" customFormat="1" ht="56.25" x14ac:dyDescent="0.3">
      <c r="A3" s="107" t="s">
        <v>0</v>
      </c>
      <c r="B3" s="107" t="s">
        <v>1</v>
      </c>
      <c r="C3" s="107" t="s">
        <v>2</v>
      </c>
      <c r="D3" s="107" t="s">
        <v>3</v>
      </c>
      <c r="E3" s="107" t="s">
        <v>4</v>
      </c>
      <c r="F3" s="108" t="s">
        <v>304</v>
      </c>
      <c r="G3" s="109" t="s">
        <v>601</v>
      </c>
      <c r="H3" s="109" t="s">
        <v>733</v>
      </c>
      <c r="I3" s="108" t="s">
        <v>633</v>
      </c>
      <c r="J3" s="108" t="s">
        <v>634</v>
      </c>
      <c r="K3" s="116" t="s">
        <v>603</v>
      </c>
      <c r="L3" s="116" t="s">
        <v>734</v>
      </c>
      <c r="M3" s="108" t="s">
        <v>602</v>
      </c>
      <c r="N3" s="124" t="s">
        <v>632</v>
      </c>
    </row>
    <row r="4" spans="1:14" s="90" customFormat="1" ht="18.75" customHeight="1" x14ac:dyDescent="0.3">
      <c r="A4" s="167" t="s">
        <v>305</v>
      </c>
      <c r="B4" s="168"/>
      <c r="C4" s="168"/>
      <c r="D4" s="168"/>
      <c r="E4" s="169"/>
      <c r="F4" s="93"/>
      <c r="G4" s="94"/>
      <c r="H4" s="94"/>
      <c r="I4" s="93"/>
      <c r="J4" s="93"/>
      <c r="K4" s="117"/>
      <c r="L4" s="117"/>
      <c r="M4" s="93"/>
    </row>
    <row r="5" spans="1:14" ht="37.5" x14ac:dyDescent="0.3">
      <c r="A5" s="96" t="s">
        <v>8</v>
      </c>
      <c r="B5" s="96" t="s">
        <v>289</v>
      </c>
      <c r="C5" s="96" t="s">
        <v>20</v>
      </c>
      <c r="D5" s="97" t="s">
        <v>18</v>
      </c>
      <c r="E5" s="97" t="s">
        <v>610</v>
      </c>
      <c r="F5" s="95">
        <v>3</v>
      </c>
      <c r="G5" s="98">
        <v>5800</v>
      </c>
      <c r="H5" s="98"/>
      <c r="I5" s="95">
        <v>7000</v>
      </c>
      <c r="J5" s="95">
        <v>7000</v>
      </c>
      <c r="K5" s="117">
        <f t="shared" ref="K5:K36" si="0">MAX(G5:J5)</f>
        <v>7000</v>
      </c>
      <c r="L5" s="95">
        <v>17400</v>
      </c>
      <c r="M5" s="95">
        <f>ROUND(K5*F5,0)</f>
        <v>21000</v>
      </c>
      <c r="N5" s="126"/>
    </row>
    <row r="6" spans="1:14" s="89" customFormat="1" ht="37.5" x14ac:dyDescent="0.3">
      <c r="A6" s="149">
        <v>2</v>
      </c>
      <c r="B6" s="150" t="s">
        <v>23</v>
      </c>
      <c r="C6" s="150" t="s">
        <v>24</v>
      </c>
      <c r="D6" s="149" t="s">
        <v>22</v>
      </c>
      <c r="E6" s="149" t="s">
        <v>611</v>
      </c>
      <c r="F6" s="151">
        <v>14</v>
      </c>
      <c r="G6" s="98">
        <v>55000</v>
      </c>
      <c r="H6" s="98"/>
      <c r="I6" s="98">
        <v>43000</v>
      </c>
      <c r="J6" s="98">
        <v>60000</v>
      </c>
      <c r="K6" s="152">
        <f t="shared" si="0"/>
        <v>60000</v>
      </c>
      <c r="L6" s="151">
        <v>770000</v>
      </c>
      <c r="M6" s="151">
        <f t="shared" ref="M6:M9" si="1">ROUND(K6*F6,0)</f>
        <v>840000</v>
      </c>
      <c r="N6" s="171" t="s">
        <v>735</v>
      </c>
    </row>
    <row r="7" spans="1:14" s="89" customFormat="1" ht="37.5" x14ac:dyDescent="0.3">
      <c r="A7" s="149">
        <v>3</v>
      </c>
      <c r="B7" s="150" t="s">
        <v>26</v>
      </c>
      <c r="C7" s="150" t="s">
        <v>27</v>
      </c>
      <c r="D7" s="149" t="s">
        <v>22</v>
      </c>
      <c r="E7" s="149" t="s">
        <v>611</v>
      </c>
      <c r="F7" s="151">
        <v>21</v>
      </c>
      <c r="G7" s="98">
        <v>100267</v>
      </c>
      <c r="H7" s="98"/>
      <c r="I7" s="98">
        <v>150000</v>
      </c>
      <c r="J7" s="98">
        <v>85000</v>
      </c>
      <c r="K7" s="152">
        <f t="shared" si="0"/>
        <v>150000</v>
      </c>
      <c r="L7" s="151">
        <v>2105160</v>
      </c>
      <c r="M7" s="151">
        <f t="shared" si="1"/>
        <v>3150000</v>
      </c>
      <c r="N7" s="171" t="s">
        <v>736</v>
      </c>
    </row>
    <row r="8" spans="1:14" s="89" customFormat="1" ht="37.5" x14ac:dyDescent="0.3">
      <c r="A8" s="149">
        <v>4</v>
      </c>
      <c r="B8" s="150" t="s">
        <v>612</v>
      </c>
      <c r="C8" s="150" t="s">
        <v>613</v>
      </c>
      <c r="D8" s="149" t="s">
        <v>22</v>
      </c>
      <c r="E8" s="149" t="s">
        <v>611</v>
      </c>
      <c r="F8" s="153">
        <v>61</v>
      </c>
      <c r="G8" s="98">
        <v>150000</v>
      </c>
      <c r="H8" s="98"/>
      <c r="I8" s="98">
        <v>150000</v>
      </c>
      <c r="J8" s="98">
        <v>85000</v>
      </c>
      <c r="K8" s="152">
        <f t="shared" si="0"/>
        <v>150000</v>
      </c>
      <c r="L8" s="151">
        <v>9150000</v>
      </c>
      <c r="M8" s="151">
        <f t="shared" si="1"/>
        <v>9150000</v>
      </c>
      <c r="N8" s="171" t="s">
        <v>737</v>
      </c>
    </row>
    <row r="9" spans="1:14" s="89" customFormat="1" ht="49.5" x14ac:dyDescent="0.3">
      <c r="A9" s="149">
        <v>5</v>
      </c>
      <c r="B9" s="150" t="s">
        <v>32</v>
      </c>
      <c r="C9" s="150" t="s">
        <v>30</v>
      </c>
      <c r="D9" s="149" t="s">
        <v>22</v>
      </c>
      <c r="E9" s="149" t="s">
        <v>611</v>
      </c>
      <c r="F9" s="151">
        <v>121</v>
      </c>
      <c r="G9" s="98">
        <v>150000</v>
      </c>
      <c r="H9" s="98"/>
      <c r="I9" s="98">
        <v>190000</v>
      </c>
      <c r="J9" s="98">
        <v>120000</v>
      </c>
      <c r="K9" s="152">
        <f t="shared" si="0"/>
        <v>190000</v>
      </c>
      <c r="L9" s="151">
        <v>18150000</v>
      </c>
      <c r="M9" s="151">
        <f t="shared" si="1"/>
        <v>22990000</v>
      </c>
      <c r="N9" s="171" t="s">
        <v>738</v>
      </c>
    </row>
    <row r="10" spans="1:14" s="145" customFormat="1" ht="37.5" x14ac:dyDescent="0.3">
      <c r="A10" s="142">
        <v>6</v>
      </c>
      <c r="B10" s="143" t="s">
        <v>34</v>
      </c>
      <c r="C10" s="143" t="s">
        <v>35</v>
      </c>
      <c r="D10" s="142" t="s">
        <v>22</v>
      </c>
      <c r="E10" s="142" t="s">
        <v>611</v>
      </c>
      <c r="F10" s="144">
        <v>6</v>
      </c>
      <c r="G10" s="134">
        <v>200000</v>
      </c>
      <c r="H10" s="134"/>
      <c r="I10" s="134">
        <v>195000</v>
      </c>
      <c r="J10" s="134">
        <v>140000</v>
      </c>
      <c r="K10" s="154">
        <f t="shared" si="0"/>
        <v>200000</v>
      </c>
      <c r="L10" s="144">
        <v>1200000</v>
      </c>
      <c r="M10" s="144">
        <f>ROUND(K10*F10*1.5,0)</f>
        <v>1800000</v>
      </c>
      <c r="N10" s="171" t="s">
        <v>739</v>
      </c>
    </row>
    <row r="11" spans="1:14" s="141" customFormat="1" ht="37.5" x14ac:dyDescent="0.3">
      <c r="A11" s="138">
        <v>7</v>
      </c>
      <c r="B11" s="139" t="s">
        <v>614</v>
      </c>
      <c r="C11" s="139" t="s">
        <v>615</v>
      </c>
      <c r="D11" s="138" t="s">
        <v>22</v>
      </c>
      <c r="E11" s="131" t="s">
        <v>610</v>
      </c>
      <c r="F11" s="140">
        <v>3</v>
      </c>
      <c r="G11" s="134">
        <v>100000</v>
      </c>
      <c r="H11" s="134"/>
      <c r="I11" s="134">
        <v>150000</v>
      </c>
      <c r="J11" s="134">
        <v>75000</v>
      </c>
      <c r="K11" s="135">
        <f t="shared" si="0"/>
        <v>150000</v>
      </c>
      <c r="L11" s="133">
        <v>300000</v>
      </c>
      <c r="M11" s="133">
        <f>ROUND(K11*F11*1.5,0)</f>
        <v>675000</v>
      </c>
      <c r="N11" s="136"/>
    </row>
    <row r="12" spans="1:14" s="145" customFormat="1" ht="37.5" x14ac:dyDescent="0.3">
      <c r="A12" s="142">
        <v>8</v>
      </c>
      <c r="B12" s="143" t="s">
        <v>40</v>
      </c>
      <c r="C12" s="143" t="s">
        <v>41</v>
      </c>
      <c r="D12" s="142" t="s">
        <v>22</v>
      </c>
      <c r="E12" s="142" t="s">
        <v>610</v>
      </c>
      <c r="F12" s="144">
        <v>12</v>
      </c>
      <c r="G12" s="134">
        <v>30000</v>
      </c>
      <c r="H12" s="134"/>
      <c r="I12" s="134">
        <v>50000</v>
      </c>
      <c r="J12" s="134">
        <v>10000</v>
      </c>
      <c r="K12" s="135">
        <f t="shared" si="0"/>
        <v>50000</v>
      </c>
      <c r="L12" s="133">
        <v>360000</v>
      </c>
      <c r="M12" s="133">
        <f t="shared" ref="M12:M18" si="2">ROUND(K12*F12*1.5,0)</f>
        <v>900000</v>
      </c>
      <c r="N12" s="136"/>
    </row>
    <row r="13" spans="1:14" s="137" customFormat="1" ht="37.5" x14ac:dyDescent="0.3">
      <c r="A13" s="131">
        <v>9</v>
      </c>
      <c r="B13" s="132" t="s">
        <v>43</v>
      </c>
      <c r="C13" s="132" t="s">
        <v>44</v>
      </c>
      <c r="D13" s="131" t="s">
        <v>22</v>
      </c>
      <c r="E13" s="131" t="s">
        <v>610</v>
      </c>
      <c r="F13" s="133">
        <v>32</v>
      </c>
      <c r="G13" s="134">
        <v>60000</v>
      </c>
      <c r="H13" s="134"/>
      <c r="I13" s="134">
        <v>120000</v>
      </c>
      <c r="J13" s="134">
        <v>15000</v>
      </c>
      <c r="K13" s="135">
        <f t="shared" si="0"/>
        <v>120000</v>
      </c>
      <c r="L13" s="133">
        <v>1920000</v>
      </c>
      <c r="M13" s="133">
        <f>ROUND(K13*F13*1.5,0)</f>
        <v>5760000</v>
      </c>
      <c r="N13" s="136"/>
    </row>
    <row r="14" spans="1:14" s="137" customFormat="1" ht="37.5" x14ac:dyDescent="0.3">
      <c r="A14" s="131">
        <v>10</v>
      </c>
      <c r="B14" s="132" t="s">
        <v>46</v>
      </c>
      <c r="C14" s="132" t="s">
        <v>47</v>
      </c>
      <c r="D14" s="131" t="s">
        <v>22</v>
      </c>
      <c r="E14" s="131" t="s">
        <v>610</v>
      </c>
      <c r="F14" s="133">
        <v>169</v>
      </c>
      <c r="G14" s="134">
        <v>85937.79</v>
      </c>
      <c r="H14" s="134"/>
      <c r="I14" s="134">
        <v>130000</v>
      </c>
      <c r="J14" s="134">
        <v>35000</v>
      </c>
      <c r="K14" s="135">
        <f t="shared" si="0"/>
        <v>130000</v>
      </c>
      <c r="L14" s="133">
        <v>14517774</v>
      </c>
      <c r="M14" s="133">
        <f t="shared" si="2"/>
        <v>32955000</v>
      </c>
      <c r="N14" s="136"/>
    </row>
    <row r="15" spans="1:14" s="137" customFormat="1" ht="37.5" x14ac:dyDescent="0.3">
      <c r="A15" s="131">
        <v>11</v>
      </c>
      <c r="B15" s="132" t="s">
        <v>377</v>
      </c>
      <c r="C15" s="132" t="s">
        <v>49</v>
      </c>
      <c r="D15" s="131" t="s">
        <v>22</v>
      </c>
      <c r="E15" s="131" t="s">
        <v>610</v>
      </c>
      <c r="F15" s="133">
        <v>5</v>
      </c>
      <c r="G15" s="134">
        <v>120000</v>
      </c>
      <c r="H15" s="134"/>
      <c r="I15" s="134">
        <v>200000</v>
      </c>
      <c r="J15" s="134">
        <v>45000</v>
      </c>
      <c r="K15" s="135">
        <f t="shared" si="0"/>
        <v>200000</v>
      </c>
      <c r="L15" s="133">
        <v>600000</v>
      </c>
      <c r="M15" s="133">
        <f t="shared" si="2"/>
        <v>1500000</v>
      </c>
      <c r="N15" s="136"/>
    </row>
    <row r="16" spans="1:14" s="137" customFormat="1" ht="37.5" x14ac:dyDescent="0.3">
      <c r="A16" s="131">
        <v>12</v>
      </c>
      <c r="B16" s="132" t="s">
        <v>55</v>
      </c>
      <c r="C16" s="132" t="s">
        <v>56</v>
      </c>
      <c r="D16" s="131" t="s">
        <v>22</v>
      </c>
      <c r="E16" s="131" t="s">
        <v>610</v>
      </c>
      <c r="F16" s="133">
        <v>12</v>
      </c>
      <c r="G16" s="134">
        <v>6667</v>
      </c>
      <c r="H16" s="134"/>
      <c r="I16" s="134">
        <v>30000</v>
      </c>
      <c r="J16" s="134">
        <v>5000</v>
      </c>
      <c r="K16" s="135">
        <f t="shared" si="0"/>
        <v>30000</v>
      </c>
      <c r="L16" s="133">
        <v>79002</v>
      </c>
      <c r="M16" s="133">
        <f t="shared" si="2"/>
        <v>540000</v>
      </c>
      <c r="N16" s="136"/>
    </row>
    <row r="17" spans="1:14" s="137" customFormat="1" ht="37.5" x14ac:dyDescent="0.3">
      <c r="A17" s="131">
        <v>13</v>
      </c>
      <c r="B17" s="132" t="s">
        <v>58</v>
      </c>
      <c r="C17" s="132" t="s">
        <v>59</v>
      </c>
      <c r="D17" s="131" t="s">
        <v>22</v>
      </c>
      <c r="E17" s="131" t="s">
        <v>610</v>
      </c>
      <c r="F17" s="133">
        <v>53</v>
      </c>
      <c r="G17" s="134">
        <v>13229.44</v>
      </c>
      <c r="H17" s="134"/>
      <c r="I17" s="134">
        <v>35000</v>
      </c>
      <c r="J17" s="134">
        <v>8000</v>
      </c>
      <c r="K17" s="135">
        <f t="shared" si="0"/>
        <v>35000</v>
      </c>
      <c r="L17" s="133">
        <v>701004</v>
      </c>
      <c r="M17" s="133">
        <f t="shared" si="2"/>
        <v>2782500</v>
      </c>
      <c r="N17" s="136"/>
    </row>
    <row r="18" spans="1:14" s="137" customFormat="1" ht="37.5" x14ac:dyDescent="0.3">
      <c r="A18" s="131">
        <v>14</v>
      </c>
      <c r="B18" s="132" t="s">
        <v>61</v>
      </c>
      <c r="C18" s="132" t="s">
        <v>62</v>
      </c>
      <c r="D18" s="131" t="s">
        <v>22</v>
      </c>
      <c r="E18" s="131" t="s">
        <v>610</v>
      </c>
      <c r="F18" s="133">
        <v>897</v>
      </c>
      <c r="G18" s="134">
        <v>6935.05</v>
      </c>
      <c r="H18" s="134"/>
      <c r="I18" s="134">
        <v>20000</v>
      </c>
      <c r="J18" s="134">
        <v>5000</v>
      </c>
      <c r="K18" s="135">
        <f t="shared" si="0"/>
        <v>20000</v>
      </c>
      <c r="L18" s="133">
        <v>6221641</v>
      </c>
      <c r="M18" s="133">
        <f t="shared" si="2"/>
        <v>26910000</v>
      </c>
      <c r="N18" s="136"/>
    </row>
    <row r="19" spans="1:14" ht="37.5" x14ac:dyDescent="0.3">
      <c r="A19" s="97">
        <v>15</v>
      </c>
      <c r="B19" s="96" t="s">
        <v>379</v>
      </c>
      <c r="C19" s="96" t="s">
        <v>378</v>
      </c>
      <c r="D19" s="97" t="s">
        <v>22</v>
      </c>
      <c r="E19" s="97" t="s">
        <v>610</v>
      </c>
      <c r="F19" s="95">
        <v>4</v>
      </c>
      <c r="G19" s="98">
        <v>15000</v>
      </c>
      <c r="H19" s="98"/>
      <c r="I19" s="98">
        <v>55000</v>
      </c>
      <c r="J19" s="98">
        <v>40000</v>
      </c>
      <c r="K19" s="117">
        <f t="shared" si="0"/>
        <v>55000</v>
      </c>
      <c r="L19" s="95">
        <v>60000</v>
      </c>
      <c r="M19" s="95">
        <f>ROUND(K19*F19,0)</f>
        <v>220000</v>
      </c>
      <c r="N19" s="126"/>
    </row>
    <row r="20" spans="1:14" ht="37.5" x14ac:dyDescent="0.3">
      <c r="A20" s="97">
        <v>16</v>
      </c>
      <c r="B20" s="96" t="s">
        <v>383</v>
      </c>
      <c r="C20" s="96" t="s">
        <v>382</v>
      </c>
      <c r="D20" s="97" t="s">
        <v>22</v>
      </c>
      <c r="E20" s="97" t="s">
        <v>610</v>
      </c>
      <c r="F20" s="95">
        <v>2</v>
      </c>
      <c r="G20" s="98">
        <v>60000</v>
      </c>
      <c r="H20" s="98"/>
      <c r="I20" s="98">
        <v>55000</v>
      </c>
      <c r="J20" s="98">
        <v>120000</v>
      </c>
      <c r="K20" s="117">
        <f t="shared" si="0"/>
        <v>120000</v>
      </c>
      <c r="L20" s="95">
        <v>120000</v>
      </c>
      <c r="M20" s="95">
        <f t="shared" ref="M20:M83" si="3">ROUND(K20*F20,0)</f>
        <v>240000</v>
      </c>
      <c r="N20" s="126"/>
    </row>
    <row r="21" spans="1:14" ht="37.5" x14ac:dyDescent="0.3">
      <c r="A21" s="97">
        <v>17</v>
      </c>
      <c r="B21" s="96" t="s">
        <v>385</v>
      </c>
      <c r="C21" s="96" t="s">
        <v>384</v>
      </c>
      <c r="D21" s="97" t="s">
        <v>22</v>
      </c>
      <c r="E21" s="97" t="s">
        <v>610</v>
      </c>
      <c r="F21" s="95">
        <v>2</v>
      </c>
      <c r="G21" s="98">
        <v>120000</v>
      </c>
      <c r="H21" s="98"/>
      <c r="I21" s="98">
        <v>130000</v>
      </c>
      <c r="J21" s="98">
        <v>160000</v>
      </c>
      <c r="K21" s="117">
        <f t="shared" si="0"/>
        <v>160000</v>
      </c>
      <c r="L21" s="95">
        <v>240000</v>
      </c>
      <c r="M21" s="95">
        <f t="shared" si="3"/>
        <v>320000</v>
      </c>
      <c r="N21" s="126"/>
    </row>
    <row r="22" spans="1:14" ht="37.5" x14ac:dyDescent="0.3">
      <c r="A22" s="97">
        <v>18</v>
      </c>
      <c r="B22" s="96" t="s">
        <v>636</v>
      </c>
      <c r="C22" s="96" t="s">
        <v>637</v>
      </c>
      <c r="D22" s="97" t="s">
        <v>123</v>
      </c>
      <c r="E22" s="97" t="s">
        <v>610</v>
      </c>
      <c r="F22" s="95">
        <v>2</v>
      </c>
      <c r="G22" s="98">
        <v>180000</v>
      </c>
      <c r="H22" s="98"/>
      <c r="I22" s="98">
        <v>950000</v>
      </c>
      <c r="J22" s="98">
        <v>300000</v>
      </c>
      <c r="K22" s="117">
        <f t="shared" si="0"/>
        <v>950000</v>
      </c>
      <c r="L22" s="95">
        <v>360000</v>
      </c>
      <c r="M22" s="95">
        <f t="shared" si="3"/>
        <v>1900000</v>
      </c>
      <c r="N22" s="126"/>
    </row>
    <row r="23" spans="1:14" ht="37.5" x14ac:dyDescent="0.3">
      <c r="A23" s="97">
        <v>19</v>
      </c>
      <c r="B23" s="96" t="s">
        <v>638</v>
      </c>
      <c r="C23" s="96" t="s">
        <v>639</v>
      </c>
      <c r="D23" s="97" t="s">
        <v>123</v>
      </c>
      <c r="E23" s="97" t="s">
        <v>610</v>
      </c>
      <c r="F23" s="95">
        <v>1</v>
      </c>
      <c r="G23" s="98">
        <v>427850</v>
      </c>
      <c r="H23" s="98"/>
      <c r="I23" s="98">
        <v>950000</v>
      </c>
      <c r="J23" s="98">
        <v>450000</v>
      </c>
      <c r="K23" s="117">
        <f t="shared" si="0"/>
        <v>950000</v>
      </c>
      <c r="L23" s="95">
        <v>427850</v>
      </c>
      <c r="M23" s="95">
        <f t="shared" si="3"/>
        <v>950000</v>
      </c>
      <c r="N23" s="126"/>
    </row>
    <row r="24" spans="1:14" ht="37.5" x14ac:dyDescent="0.3">
      <c r="A24" s="97">
        <v>20</v>
      </c>
      <c r="B24" s="96" t="s">
        <v>72</v>
      </c>
      <c r="C24" s="96" t="s">
        <v>73</v>
      </c>
      <c r="D24" s="97" t="s">
        <v>22</v>
      </c>
      <c r="E24" s="97" t="s">
        <v>610</v>
      </c>
      <c r="F24" s="95">
        <v>307</v>
      </c>
      <c r="G24" s="98">
        <v>4999.03</v>
      </c>
      <c r="H24" s="98"/>
      <c r="I24" s="98">
        <v>5000</v>
      </c>
      <c r="J24" s="98">
        <v>1000</v>
      </c>
      <c r="K24" s="117">
        <f t="shared" si="0"/>
        <v>5000</v>
      </c>
      <c r="L24" s="95">
        <v>1534705</v>
      </c>
      <c r="M24" s="95">
        <f t="shared" si="3"/>
        <v>1535000</v>
      </c>
      <c r="N24" s="126"/>
    </row>
    <row r="25" spans="1:14" ht="37.5" x14ac:dyDescent="0.3">
      <c r="A25" s="97">
        <v>21</v>
      </c>
      <c r="B25" s="96" t="s">
        <v>77</v>
      </c>
      <c r="C25" s="96" t="s">
        <v>78</v>
      </c>
      <c r="D25" s="97" t="s">
        <v>22</v>
      </c>
      <c r="E25" s="97" t="s">
        <v>610</v>
      </c>
      <c r="F25" s="95">
        <v>448</v>
      </c>
      <c r="G25" s="98">
        <v>1000</v>
      </c>
      <c r="H25" s="98"/>
      <c r="I25" s="98">
        <v>1000</v>
      </c>
      <c r="J25" s="98">
        <v>1000</v>
      </c>
      <c r="K25" s="117">
        <f t="shared" si="0"/>
        <v>1000</v>
      </c>
      <c r="L25" s="95">
        <v>448000</v>
      </c>
      <c r="M25" s="95">
        <f t="shared" si="3"/>
        <v>448000</v>
      </c>
      <c r="N25" s="126"/>
    </row>
    <row r="26" spans="1:14" ht="37.5" x14ac:dyDescent="0.3">
      <c r="A26" s="97">
        <v>22</v>
      </c>
      <c r="B26" s="96" t="s">
        <v>80</v>
      </c>
      <c r="C26" s="96" t="s">
        <v>81</v>
      </c>
      <c r="D26" s="97" t="s">
        <v>22</v>
      </c>
      <c r="E26" s="97" t="s">
        <v>610</v>
      </c>
      <c r="F26" s="95">
        <v>427</v>
      </c>
      <c r="G26" s="98">
        <v>2000</v>
      </c>
      <c r="H26" s="98"/>
      <c r="I26" s="98">
        <v>5000</v>
      </c>
      <c r="J26" s="98">
        <v>2000</v>
      </c>
      <c r="K26" s="117">
        <f t="shared" si="0"/>
        <v>5000</v>
      </c>
      <c r="L26" s="95">
        <v>854000</v>
      </c>
      <c r="M26" s="95">
        <f t="shared" si="3"/>
        <v>2135000</v>
      </c>
      <c r="N26" s="126"/>
    </row>
    <row r="27" spans="1:14" ht="37.5" x14ac:dyDescent="0.3">
      <c r="A27" s="97">
        <v>23</v>
      </c>
      <c r="B27" s="96" t="s">
        <v>83</v>
      </c>
      <c r="C27" s="96" t="s">
        <v>84</v>
      </c>
      <c r="D27" s="97" t="s">
        <v>22</v>
      </c>
      <c r="E27" s="97" t="s">
        <v>610</v>
      </c>
      <c r="F27" s="95">
        <v>34</v>
      </c>
      <c r="G27" s="98">
        <v>2000</v>
      </c>
      <c r="H27" s="98"/>
      <c r="I27" s="98">
        <v>5000</v>
      </c>
      <c r="J27" s="98">
        <v>1000</v>
      </c>
      <c r="K27" s="117">
        <f t="shared" si="0"/>
        <v>5000</v>
      </c>
      <c r="L27" s="95">
        <v>68000</v>
      </c>
      <c r="M27" s="95">
        <f t="shared" si="3"/>
        <v>170000</v>
      </c>
      <c r="N27" s="126"/>
    </row>
    <row r="28" spans="1:14" s="89" customFormat="1" ht="37.5" x14ac:dyDescent="0.3">
      <c r="A28" s="149">
        <v>24</v>
      </c>
      <c r="B28" s="150" t="s">
        <v>640</v>
      </c>
      <c r="C28" s="150" t="s">
        <v>641</v>
      </c>
      <c r="D28" s="149" t="s">
        <v>123</v>
      </c>
      <c r="E28" s="149" t="s">
        <v>731</v>
      </c>
      <c r="F28" s="151">
        <v>28</v>
      </c>
      <c r="G28" s="98">
        <v>100000</v>
      </c>
      <c r="H28" s="98">
        <f>27*33000</f>
        <v>891000</v>
      </c>
      <c r="I28" s="98">
        <v>240000</v>
      </c>
      <c r="J28" s="98">
        <v>350000</v>
      </c>
      <c r="K28" s="152">
        <f t="shared" si="0"/>
        <v>891000</v>
      </c>
      <c r="L28" s="151">
        <v>2800000</v>
      </c>
      <c r="M28" s="151">
        <f t="shared" si="3"/>
        <v>24948000</v>
      </c>
      <c r="N28" s="126"/>
    </row>
    <row r="29" spans="1:14" s="89" customFormat="1" ht="56.25" x14ac:dyDescent="0.3">
      <c r="A29" s="149">
        <v>25</v>
      </c>
      <c r="B29" s="150" t="s">
        <v>642</v>
      </c>
      <c r="C29" s="150" t="s">
        <v>643</v>
      </c>
      <c r="D29" s="149" t="s">
        <v>123</v>
      </c>
      <c r="E29" s="149" t="s">
        <v>731</v>
      </c>
      <c r="F29" s="151">
        <v>7</v>
      </c>
      <c r="G29" s="98">
        <v>69207</v>
      </c>
      <c r="H29" s="98"/>
      <c r="I29" s="98">
        <v>150000</v>
      </c>
      <c r="J29" s="98">
        <v>85000</v>
      </c>
      <c r="K29" s="152">
        <f t="shared" si="0"/>
        <v>150000</v>
      </c>
      <c r="L29" s="151">
        <v>484449</v>
      </c>
      <c r="M29" s="151">
        <f t="shared" si="3"/>
        <v>1050000</v>
      </c>
      <c r="N29" s="126"/>
    </row>
    <row r="30" spans="1:14" s="89" customFormat="1" ht="56.25" x14ac:dyDescent="0.3">
      <c r="A30" s="149">
        <v>26</v>
      </c>
      <c r="B30" s="150" t="s">
        <v>644</v>
      </c>
      <c r="C30" s="150" t="s">
        <v>645</v>
      </c>
      <c r="D30" s="149" t="s">
        <v>123</v>
      </c>
      <c r="E30" s="149" t="s">
        <v>731</v>
      </c>
      <c r="F30" s="151">
        <v>1</v>
      </c>
      <c r="G30" s="98">
        <v>69207</v>
      </c>
      <c r="H30" s="98"/>
      <c r="I30" s="98">
        <v>150000</v>
      </c>
      <c r="J30" s="98">
        <v>85000</v>
      </c>
      <c r="K30" s="152">
        <f t="shared" si="0"/>
        <v>150000</v>
      </c>
      <c r="L30" s="151">
        <v>69207</v>
      </c>
      <c r="M30" s="151">
        <f t="shared" si="3"/>
        <v>150000</v>
      </c>
      <c r="N30" s="126"/>
    </row>
    <row r="31" spans="1:14" s="89" customFormat="1" ht="37.5" x14ac:dyDescent="0.3">
      <c r="A31" s="149">
        <v>27</v>
      </c>
      <c r="B31" s="150" t="s">
        <v>646</v>
      </c>
      <c r="C31" s="150" t="s">
        <v>647</v>
      </c>
      <c r="D31" s="149" t="s">
        <v>22</v>
      </c>
      <c r="E31" s="149" t="s">
        <v>731</v>
      </c>
      <c r="F31" s="151">
        <v>59</v>
      </c>
      <c r="G31" s="98">
        <v>100000</v>
      </c>
      <c r="H31" s="98">
        <f>45*33000</f>
        <v>1485000</v>
      </c>
      <c r="I31" s="98">
        <v>200000</v>
      </c>
      <c r="J31" s="98">
        <v>500000</v>
      </c>
      <c r="K31" s="152">
        <f t="shared" si="0"/>
        <v>1485000</v>
      </c>
      <c r="L31" s="151">
        <v>5900000</v>
      </c>
      <c r="M31" s="151">
        <f t="shared" si="3"/>
        <v>87615000</v>
      </c>
      <c r="N31" s="126"/>
    </row>
    <row r="32" spans="1:14" s="89" customFormat="1" ht="37.5" x14ac:dyDescent="0.3">
      <c r="A32" s="149">
        <v>28</v>
      </c>
      <c r="B32" s="150" t="s">
        <v>648</v>
      </c>
      <c r="C32" s="150" t="s">
        <v>649</v>
      </c>
      <c r="D32" s="149" t="s">
        <v>123</v>
      </c>
      <c r="E32" s="149" t="s">
        <v>731</v>
      </c>
      <c r="F32" s="151">
        <v>32</v>
      </c>
      <c r="G32" s="98">
        <v>100000</v>
      </c>
      <c r="H32" s="98">
        <f>33*33000</f>
        <v>1089000</v>
      </c>
      <c r="I32" s="98">
        <v>190000</v>
      </c>
      <c r="J32" s="98">
        <v>350000</v>
      </c>
      <c r="K32" s="152">
        <f t="shared" si="0"/>
        <v>1089000</v>
      </c>
      <c r="L32" s="151">
        <v>3200000</v>
      </c>
      <c r="M32" s="151">
        <f t="shared" si="3"/>
        <v>34848000</v>
      </c>
      <c r="N32" s="126"/>
    </row>
    <row r="33" spans="1:14" s="89" customFormat="1" ht="56.25" x14ac:dyDescent="0.3">
      <c r="A33" s="149">
        <v>29</v>
      </c>
      <c r="B33" s="150" t="s">
        <v>650</v>
      </c>
      <c r="C33" s="150" t="s">
        <v>651</v>
      </c>
      <c r="D33" s="149" t="s">
        <v>22</v>
      </c>
      <c r="E33" s="149" t="s">
        <v>731</v>
      </c>
      <c r="F33" s="151">
        <v>88</v>
      </c>
      <c r="G33" s="98">
        <v>69207</v>
      </c>
      <c r="H33" s="98"/>
      <c r="I33" s="98">
        <v>150000</v>
      </c>
      <c r="J33" s="98">
        <v>70000</v>
      </c>
      <c r="K33" s="152">
        <f t="shared" si="0"/>
        <v>150000</v>
      </c>
      <c r="L33" s="151">
        <v>6090216</v>
      </c>
      <c r="M33" s="151">
        <f t="shared" si="3"/>
        <v>13200000</v>
      </c>
      <c r="N33" s="126"/>
    </row>
    <row r="34" spans="1:14" s="89" customFormat="1" ht="37.5" x14ac:dyDescent="0.3">
      <c r="A34" s="149">
        <v>30</v>
      </c>
      <c r="B34" s="150" t="s">
        <v>652</v>
      </c>
      <c r="C34" s="150" t="s">
        <v>653</v>
      </c>
      <c r="D34" s="149" t="s">
        <v>123</v>
      </c>
      <c r="E34" s="149" t="s">
        <v>731</v>
      </c>
      <c r="F34" s="151">
        <v>17</v>
      </c>
      <c r="G34" s="98">
        <v>100000</v>
      </c>
      <c r="H34" s="98">
        <f>55*33000</f>
        <v>1815000</v>
      </c>
      <c r="I34" s="98">
        <v>250000</v>
      </c>
      <c r="J34" s="98">
        <v>500000</v>
      </c>
      <c r="K34" s="152">
        <f t="shared" si="0"/>
        <v>1815000</v>
      </c>
      <c r="L34" s="151">
        <v>1700000</v>
      </c>
      <c r="M34" s="151">
        <f t="shared" si="3"/>
        <v>30855000</v>
      </c>
      <c r="N34" s="126"/>
    </row>
    <row r="35" spans="1:14" ht="37.5" x14ac:dyDescent="0.3">
      <c r="A35" s="97">
        <v>31</v>
      </c>
      <c r="B35" s="96" t="s">
        <v>654</v>
      </c>
      <c r="C35" s="96" t="s">
        <v>655</v>
      </c>
      <c r="D35" s="97" t="s">
        <v>22</v>
      </c>
      <c r="E35" s="97" t="s">
        <v>731</v>
      </c>
      <c r="F35" s="95">
        <v>33</v>
      </c>
      <c r="G35" s="98">
        <v>69207</v>
      </c>
      <c r="H35" s="98"/>
      <c r="I35" s="98">
        <v>150000</v>
      </c>
      <c r="J35" s="98">
        <v>70000</v>
      </c>
      <c r="K35" s="117">
        <f t="shared" si="0"/>
        <v>150000</v>
      </c>
      <c r="L35" s="95">
        <v>2283831</v>
      </c>
      <c r="M35" s="95">
        <f t="shared" si="3"/>
        <v>4950000</v>
      </c>
      <c r="N35" s="126"/>
    </row>
    <row r="36" spans="1:14" ht="37.5" x14ac:dyDescent="0.3">
      <c r="A36" s="97">
        <v>32</v>
      </c>
      <c r="B36" s="96" t="s">
        <v>85</v>
      </c>
      <c r="C36" s="96" t="s">
        <v>86</v>
      </c>
      <c r="D36" s="97" t="s">
        <v>22</v>
      </c>
      <c r="E36" s="97" t="s">
        <v>731</v>
      </c>
      <c r="F36" s="95">
        <v>30</v>
      </c>
      <c r="G36" s="98">
        <v>2056.9</v>
      </c>
      <c r="H36" s="98"/>
      <c r="I36" s="98">
        <v>3000</v>
      </c>
      <c r="J36" s="98">
        <v>1000</v>
      </c>
      <c r="K36" s="117">
        <f t="shared" si="0"/>
        <v>3000</v>
      </c>
      <c r="L36" s="95">
        <v>61707</v>
      </c>
      <c r="M36" s="95">
        <f t="shared" si="3"/>
        <v>90000</v>
      </c>
      <c r="N36" s="126"/>
    </row>
    <row r="37" spans="1:14" ht="37.5" x14ac:dyDescent="0.3">
      <c r="A37" s="97">
        <f>A36+1</f>
        <v>33</v>
      </c>
      <c r="B37" s="96" t="s">
        <v>656</v>
      </c>
      <c r="C37" s="96" t="s">
        <v>657</v>
      </c>
      <c r="D37" s="97" t="s">
        <v>22</v>
      </c>
      <c r="E37" s="97" t="s">
        <v>731</v>
      </c>
      <c r="F37" s="95">
        <v>5</v>
      </c>
      <c r="G37" s="98">
        <v>2000</v>
      </c>
      <c r="H37" s="98"/>
      <c r="I37" s="98">
        <v>3000</v>
      </c>
      <c r="J37" s="98">
        <v>1000</v>
      </c>
      <c r="K37" s="117">
        <f t="shared" ref="K37:K68" si="4">MAX(G37:J37)</f>
        <v>3000</v>
      </c>
      <c r="L37" s="95">
        <v>10000</v>
      </c>
      <c r="M37" s="95">
        <f t="shared" si="3"/>
        <v>15000</v>
      </c>
      <c r="N37" s="126"/>
    </row>
    <row r="38" spans="1:14" ht="37.5" x14ac:dyDescent="0.3">
      <c r="A38" s="97">
        <f t="shared" ref="A38:A101" si="5">A37+1</f>
        <v>34</v>
      </c>
      <c r="B38" s="96" t="s">
        <v>88</v>
      </c>
      <c r="C38" s="96" t="s">
        <v>89</v>
      </c>
      <c r="D38" s="97" t="s">
        <v>22</v>
      </c>
      <c r="E38" s="97" t="s">
        <v>731</v>
      </c>
      <c r="F38" s="95">
        <v>288</v>
      </c>
      <c r="G38" s="98">
        <v>2000.01</v>
      </c>
      <c r="H38" s="98"/>
      <c r="I38" s="98">
        <v>3000</v>
      </c>
      <c r="J38" s="98">
        <v>1000</v>
      </c>
      <c r="K38" s="117">
        <f t="shared" si="4"/>
        <v>3000</v>
      </c>
      <c r="L38" s="95">
        <v>576001</v>
      </c>
      <c r="M38" s="95">
        <f t="shared" si="3"/>
        <v>864000</v>
      </c>
      <c r="N38" s="126"/>
    </row>
    <row r="39" spans="1:14" ht="37.5" x14ac:dyDescent="0.3">
      <c r="A39" s="97">
        <f t="shared" si="5"/>
        <v>35</v>
      </c>
      <c r="B39" s="96" t="s">
        <v>91</v>
      </c>
      <c r="C39" s="96" t="s">
        <v>92</v>
      </c>
      <c r="D39" s="97" t="s">
        <v>22</v>
      </c>
      <c r="E39" s="97" t="s">
        <v>731</v>
      </c>
      <c r="F39" s="95">
        <v>3</v>
      </c>
      <c r="G39" s="98">
        <v>5000</v>
      </c>
      <c r="H39" s="98"/>
      <c r="I39" s="98">
        <v>14000</v>
      </c>
      <c r="J39" s="98">
        <v>2000</v>
      </c>
      <c r="K39" s="117">
        <f t="shared" si="4"/>
        <v>14000</v>
      </c>
      <c r="L39" s="95">
        <v>15000</v>
      </c>
      <c r="M39" s="95">
        <f t="shared" si="3"/>
        <v>42000</v>
      </c>
      <c r="N39" s="126"/>
    </row>
    <row r="40" spans="1:14" ht="37.5" x14ac:dyDescent="0.3">
      <c r="A40" s="97">
        <f t="shared" si="5"/>
        <v>36</v>
      </c>
      <c r="B40" s="96" t="s">
        <v>616</v>
      </c>
      <c r="C40" s="96" t="s">
        <v>617</v>
      </c>
      <c r="D40" s="97" t="s">
        <v>22</v>
      </c>
      <c r="E40" s="97" t="s">
        <v>731</v>
      </c>
      <c r="F40" s="95">
        <v>22</v>
      </c>
      <c r="G40" s="98">
        <v>5000</v>
      </c>
      <c r="H40" s="98"/>
      <c r="I40" s="98">
        <v>15000</v>
      </c>
      <c r="J40" s="98">
        <v>2000</v>
      </c>
      <c r="K40" s="117">
        <f t="shared" si="4"/>
        <v>15000</v>
      </c>
      <c r="L40" s="95">
        <v>110000</v>
      </c>
      <c r="M40" s="95">
        <f t="shared" si="3"/>
        <v>330000</v>
      </c>
      <c r="N40" s="126"/>
    </row>
    <row r="41" spans="1:14" ht="37.5" x14ac:dyDescent="0.3">
      <c r="A41" s="97">
        <f t="shared" si="5"/>
        <v>37</v>
      </c>
      <c r="B41" s="96" t="s">
        <v>93</v>
      </c>
      <c r="C41" s="96" t="s">
        <v>94</v>
      </c>
      <c r="D41" s="97" t="s">
        <v>22</v>
      </c>
      <c r="E41" s="97" t="s">
        <v>731</v>
      </c>
      <c r="F41" s="95">
        <v>187</v>
      </c>
      <c r="G41" s="98">
        <v>5000</v>
      </c>
      <c r="H41" s="98"/>
      <c r="I41" s="98">
        <v>18000</v>
      </c>
      <c r="J41" s="98">
        <v>2000</v>
      </c>
      <c r="K41" s="117">
        <f t="shared" si="4"/>
        <v>18000</v>
      </c>
      <c r="L41" s="95">
        <v>935000</v>
      </c>
      <c r="M41" s="95">
        <f t="shared" si="3"/>
        <v>3366000</v>
      </c>
      <c r="N41" s="126"/>
    </row>
    <row r="42" spans="1:14" ht="37.5" x14ac:dyDescent="0.3">
      <c r="A42" s="97">
        <f t="shared" si="5"/>
        <v>38</v>
      </c>
      <c r="B42" s="96" t="s">
        <v>95</v>
      </c>
      <c r="C42" s="96" t="s">
        <v>96</v>
      </c>
      <c r="D42" s="97" t="s">
        <v>22</v>
      </c>
      <c r="E42" s="97" t="s">
        <v>731</v>
      </c>
      <c r="F42" s="95">
        <v>105</v>
      </c>
      <c r="G42" s="98">
        <v>500</v>
      </c>
      <c r="H42" s="98"/>
      <c r="I42" s="98">
        <v>2000</v>
      </c>
      <c r="J42" s="98">
        <v>200</v>
      </c>
      <c r="K42" s="117">
        <f t="shared" si="4"/>
        <v>2000</v>
      </c>
      <c r="L42" s="95">
        <v>52500</v>
      </c>
      <c r="M42" s="95">
        <f t="shared" si="3"/>
        <v>210000</v>
      </c>
      <c r="N42" s="126"/>
    </row>
    <row r="43" spans="1:14" ht="37.5" x14ac:dyDescent="0.3">
      <c r="A43" s="97">
        <f t="shared" si="5"/>
        <v>39</v>
      </c>
      <c r="B43" s="96" t="s">
        <v>97</v>
      </c>
      <c r="C43" s="96" t="s">
        <v>98</v>
      </c>
      <c r="D43" s="97" t="s">
        <v>22</v>
      </c>
      <c r="E43" s="97" t="s">
        <v>731</v>
      </c>
      <c r="F43" s="95">
        <v>3</v>
      </c>
      <c r="G43" s="98">
        <v>497.33</v>
      </c>
      <c r="H43" s="98"/>
      <c r="I43" s="98">
        <v>5000</v>
      </c>
      <c r="J43" s="98">
        <v>400</v>
      </c>
      <c r="K43" s="117">
        <f t="shared" si="4"/>
        <v>5000</v>
      </c>
      <c r="L43" s="95">
        <v>1492</v>
      </c>
      <c r="M43" s="95">
        <f t="shared" si="3"/>
        <v>15000</v>
      </c>
      <c r="N43" s="126"/>
    </row>
    <row r="44" spans="1:14" ht="37.5" x14ac:dyDescent="0.3">
      <c r="A44" s="97">
        <f t="shared" si="5"/>
        <v>40</v>
      </c>
      <c r="B44" s="96" t="s">
        <v>99</v>
      </c>
      <c r="C44" s="96" t="s">
        <v>100</v>
      </c>
      <c r="D44" s="97" t="s">
        <v>22</v>
      </c>
      <c r="E44" s="97" t="s">
        <v>731</v>
      </c>
      <c r="F44" s="95">
        <v>448</v>
      </c>
      <c r="G44" s="98">
        <v>487.13</v>
      </c>
      <c r="H44" s="98"/>
      <c r="I44" s="98">
        <v>5000</v>
      </c>
      <c r="J44" s="98">
        <v>800</v>
      </c>
      <c r="K44" s="117">
        <f t="shared" si="4"/>
        <v>5000</v>
      </c>
      <c r="L44" s="95">
        <v>218214</v>
      </c>
      <c r="M44" s="95">
        <f t="shared" si="3"/>
        <v>2240000</v>
      </c>
      <c r="N44" s="126"/>
    </row>
    <row r="45" spans="1:14" ht="37.5" x14ac:dyDescent="0.3">
      <c r="A45" s="97">
        <f t="shared" si="5"/>
        <v>41</v>
      </c>
      <c r="B45" s="96" t="s">
        <v>106</v>
      </c>
      <c r="C45" s="96" t="s">
        <v>107</v>
      </c>
      <c r="D45" s="97" t="s">
        <v>22</v>
      </c>
      <c r="E45" s="97" t="s">
        <v>731</v>
      </c>
      <c r="F45" s="95">
        <v>3</v>
      </c>
      <c r="G45" s="98">
        <v>2000</v>
      </c>
      <c r="H45" s="98"/>
      <c r="I45" s="98">
        <v>10000</v>
      </c>
      <c r="J45" s="98">
        <v>1000</v>
      </c>
      <c r="K45" s="117">
        <f t="shared" si="4"/>
        <v>10000</v>
      </c>
      <c r="L45" s="95">
        <v>6000</v>
      </c>
      <c r="M45" s="95">
        <f t="shared" si="3"/>
        <v>30000</v>
      </c>
      <c r="N45" s="126"/>
    </row>
    <row r="46" spans="1:14" ht="37.5" x14ac:dyDescent="0.3">
      <c r="A46" s="97">
        <f t="shared" si="5"/>
        <v>42</v>
      </c>
      <c r="B46" s="96" t="s">
        <v>114</v>
      </c>
      <c r="C46" s="96" t="s">
        <v>115</v>
      </c>
      <c r="D46" s="97" t="s">
        <v>22</v>
      </c>
      <c r="E46" s="97" t="s">
        <v>731</v>
      </c>
      <c r="F46" s="95">
        <v>6</v>
      </c>
      <c r="G46" s="98">
        <v>2000</v>
      </c>
      <c r="H46" s="98"/>
      <c r="I46" s="98">
        <v>10000</v>
      </c>
      <c r="J46" s="98">
        <v>1000</v>
      </c>
      <c r="K46" s="117">
        <f t="shared" si="4"/>
        <v>10000</v>
      </c>
      <c r="L46" s="95">
        <v>12000</v>
      </c>
      <c r="M46" s="95">
        <f t="shared" si="3"/>
        <v>60000</v>
      </c>
      <c r="N46" s="126"/>
    </row>
    <row r="47" spans="1:14" ht="37.5" x14ac:dyDescent="0.3">
      <c r="A47" s="97">
        <f t="shared" si="5"/>
        <v>43</v>
      </c>
      <c r="B47" s="96" t="s">
        <v>116</v>
      </c>
      <c r="C47" s="96" t="s">
        <v>117</v>
      </c>
      <c r="D47" s="97" t="s">
        <v>22</v>
      </c>
      <c r="E47" s="97" t="s">
        <v>731</v>
      </c>
      <c r="F47" s="95">
        <v>32</v>
      </c>
      <c r="G47" s="98">
        <v>20000</v>
      </c>
      <c r="H47" s="98"/>
      <c r="I47" s="98">
        <v>10000</v>
      </c>
      <c r="J47" s="98">
        <v>1000</v>
      </c>
      <c r="K47" s="117">
        <f t="shared" si="4"/>
        <v>20000</v>
      </c>
      <c r="L47" s="95">
        <v>640000</v>
      </c>
      <c r="M47" s="95">
        <f t="shared" si="3"/>
        <v>640000</v>
      </c>
      <c r="N47" s="126"/>
    </row>
    <row r="48" spans="1:14" ht="37.5" x14ac:dyDescent="0.3">
      <c r="A48" s="97">
        <f t="shared" si="5"/>
        <v>44</v>
      </c>
      <c r="B48" s="96" t="s">
        <v>121</v>
      </c>
      <c r="C48" s="96" t="s">
        <v>122</v>
      </c>
      <c r="D48" s="97" t="s">
        <v>123</v>
      </c>
      <c r="E48" s="97" t="s">
        <v>731</v>
      </c>
      <c r="F48" s="95">
        <v>11</v>
      </c>
      <c r="G48" s="98">
        <v>4917</v>
      </c>
      <c r="H48" s="98"/>
      <c r="I48" s="98">
        <v>3000</v>
      </c>
      <c r="J48" s="98">
        <v>5000</v>
      </c>
      <c r="K48" s="117">
        <f t="shared" si="4"/>
        <v>5000</v>
      </c>
      <c r="L48" s="95">
        <v>54087</v>
      </c>
      <c r="M48" s="95">
        <f t="shared" si="3"/>
        <v>55000</v>
      </c>
      <c r="N48" s="126"/>
    </row>
    <row r="49" spans="1:14" ht="37.5" x14ac:dyDescent="0.3">
      <c r="A49" s="97">
        <f t="shared" si="5"/>
        <v>45</v>
      </c>
      <c r="B49" s="96" t="s">
        <v>127</v>
      </c>
      <c r="C49" s="96" t="s">
        <v>128</v>
      </c>
      <c r="D49" s="97" t="s">
        <v>123</v>
      </c>
      <c r="E49" s="97" t="s">
        <v>731</v>
      </c>
      <c r="F49" s="95">
        <v>27</v>
      </c>
      <c r="G49" s="98">
        <v>5000</v>
      </c>
      <c r="H49" s="98"/>
      <c r="I49" s="98">
        <v>3000</v>
      </c>
      <c r="J49" s="98">
        <v>5000</v>
      </c>
      <c r="K49" s="117">
        <f t="shared" si="4"/>
        <v>5000</v>
      </c>
      <c r="L49" s="95">
        <v>135000</v>
      </c>
      <c r="M49" s="95">
        <f t="shared" si="3"/>
        <v>135000</v>
      </c>
      <c r="N49" s="126"/>
    </row>
    <row r="50" spans="1:14" ht="37.5" x14ac:dyDescent="0.3">
      <c r="A50" s="97">
        <f t="shared" si="5"/>
        <v>46</v>
      </c>
      <c r="B50" s="96" t="s">
        <v>133</v>
      </c>
      <c r="C50" s="96" t="s">
        <v>134</v>
      </c>
      <c r="D50" s="97" t="s">
        <v>123</v>
      </c>
      <c r="E50" s="97" t="s">
        <v>731</v>
      </c>
      <c r="F50" s="95">
        <v>24</v>
      </c>
      <c r="G50" s="98">
        <v>4200</v>
      </c>
      <c r="H50" s="98"/>
      <c r="I50" s="98">
        <v>3000</v>
      </c>
      <c r="J50" s="98">
        <v>5000</v>
      </c>
      <c r="K50" s="117">
        <f t="shared" si="4"/>
        <v>5000</v>
      </c>
      <c r="L50" s="95">
        <v>100800</v>
      </c>
      <c r="M50" s="95">
        <f t="shared" si="3"/>
        <v>120000</v>
      </c>
      <c r="N50" s="126"/>
    </row>
    <row r="51" spans="1:14" ht="37.5" x14ac:dyDescent="0.3">
      <c r="A51" s="97">
        <f t="shared" si="5"/>
        <v>47</v>
      </c>
      <c r="B51" s="96" t="s">
        <v>136</v>
      </c>
      <c r="C51" s="96" t="s">
        <v>137</v>
      </c>
      <c r="D51" s="97" t="s">
        <v>22</v>
      </c>
      <c r="E51" s="97" t="s">
        <v>731</v>
      </c>
      <c r="F51" s="95">
        <v>323</v>
      </c>
      <c r="G51" s="98">
        <v>2068.9</v>
      </c>
      <c r="H51" s="98"/>
      <c r="I51" s="98">
        <v>3000</v>
      </c>
      <c r="J51" s="98">
        <v>1500</v>
      </c>
      <c r="K51" s="117">
        <f t="shared" si="4"/>
        <v>3000</v>
      </c>
      <c r="L51" s="95">
        <v>668273</v>
      </c>
      <c r="M51" s="95">
        <f t="shared" si="3"/>
        <v>969000</v>
      </c>
      <c r="N51" s="126"/>
    </row>
    <row r="52" spans="1:14" ht="37.5" x14ac:dyDescent="0.3">
      <c r="A52" s="97">
        <f t="shared" si="5"/>
        <v>48</v>
      </c>
      <c r="B52" s="96" t="s">
        <v>618</v>
      </c>
      <c r="C52" s="96" t="s">
        <v>619</v>
      </c>
      <c r="D52" s="97" t="s">
        <v>22</v>
      </c>
      <c r="E52" s="97" t="s">
        <v>731</v>
      </c>
      <c r="F52" s="95">
        <v>3</v>
      </c>
      <c r="G52" s="98">
        <v>1857</v>
      </c>
      <c r="H52" s="98"/>
      <c r="I52" s="98">
        <v>5000</v>
      </c>
      <c r="J52" s="98">
        <v>1000</v>
      </c>
      <c r="K52" s="117">
        <f t="shared" si="4"/>
        <v>5000</v>
      </c>
      <c r="L52" s="95">
        <v>5571</v>
      </c>
      <c r="M52" s="95">
        <f t="shared" si="3"/>
        <v>15000</v>
      </c>
      <c r="N52" s="126"/>
    </row>
    <row r="53" spans="1:14" ht="37.5" x14ac:dyDescent="0.3">
      <c r="A53" s="97">
        <f t="shared" si="5"/>
        <v>49</v>
      </c>
      <c r="B53" s="96" t="s">
        <v>139</v>
      </c>
      <c r="C53" s="96" t="s">
        <v>140</v>
      </c>
      <c r="D53" s="97" t="s">
        <v>22</v>
      </c>
      <c r="E53" s="97" t="s">
        <v>731</v>
      </c>
      <c r="F53" s="95">
        <v>45</v>
      </c>
      <c r="G53" s="98">
        <v>2000</v>
      </c>
      <c r="H53" s="98"/>
      <c r="I53" s="98">
        <v>10000</v>
      </c>
      <c r="J53" s="98">
        <v>1000</v>
      </c>
      <c r="K53" s="117">
        <f t="shared" si="4"/>
        <v>10000</v>
      </c>
      <c r="L53" s="95">
        <v>90000</v>
      </c>
      <c r="M53" s="95">
        <f t="shared" si="3"/>
        <v>450000</v>
      </c>
      <c r="N53" s="126"/>
    </row>
    <row r="54" spans="1:14" ht="37.5" x14ac:dyDescent="0.3">
      <c r="A54" s="97">
        <f t="shared" si="5"/>
        <v>50</v>
      </c>
      <c r="B54" s="96" t="s">
        <v>141</v>
      </c>
      <c r="C54" s="96" t="s">
        <v>142</v>
      </c>
      <c r="D54" s="97" t="s">
        <v>22</v>
      </c>
      <c r="E54" s="97" t="s">
        <v>731</v>
      </c>
      <c r="F54" s="95">
        <v>6</v>
      </c>
      <c r="G54" s="98">
        <v>2000</v>
      </c>
      <c r="H54" s="98"/>
      <c r="I54" s="98">
        <v>10000</v>
      </c>
      <c r="J54" s="98">
        <v>1000</v>
      </c>
      <c r="K54" s="117">
        <f t="shared" si="4"/>
        <v>10000</v>
      </c>
      <c r="L54" s="95">
        <v>12000</v>
      </c>
      <c r="M54" s="95">
        <f t="shared" si="3"/>
        <v>60000</v>
      </c>
      <c r="N54" s="126"/>
    </row>
    <row r="55" spans="1:14" ht="37.5" x14ac:dyDescent="0.3">
      <c r="A55" s="97">
        <f t="shared" si="5"/>
        <v>51</v>
      </c>
      <c r="B55" s="96" t="s">
        <v>143</v>
      </c>
      <c r="C55" s="96" t="s">
        <v>144</v>
      </c>
      <c r="D55" s="97" t="s">
        <v>22</v>
      </c>
      <c r="E55" s="97" t="s">
        <v>731</v>
      </c>
      <c r="F55" s="95">
        <v>30</v>
      </c>
      <c r="G55" s="98">
        <v>2000</v>
      </c>
      <c r="H55" s="98"/>
      <c r="I55" s="98">
        <v>10000</v>
      </c>
      <c r="J55" s="98">
        <v>2500</v>
      </c>
      <c r="K55" s="117">
        <f t="shared" si="4"/>
        <v>10000</v>
      </c>
      <c r="L55" s="95">
        <v>60000</v>
      </c>
      <c r="M55" s="95">
        <f t="shared" si="3"/>
        <v>300000</v>
      </c>
      <c r="N55" s="126"/>
    </row>
    <row r="56" spans="1:14" ht="37.5" x14ac:dyDescent="0.3">
      <c r="A56" s="97">
        <f t="shared" si="5"/>
        <v>52</v>
      </c>
      <c r="B56" s="96" t="s">
        <v>146</v>
      </c>
      <c r="C56" s="96" t="s">
        <v>147</v>
      </c>
      <c r="D56" s="97" t="s">
        <v>22</v>
      </c>
      <c r="E56" s="97" t="s">
        <v>731</v>
      </c>
      <c r="F56" s="95">
        <v>45</v>
      </c>
      <c r="G56" s="98">
        <v>6800</v>
      </c>
      <c r="H56" s="98"/>
      <c r="I56" s="98">
        <v>10000</v>
      </c>
      <c r="J56" s="98">
        <v>2500</v>
      </c>
      <c r="K56" s="117">
        <f t="shared" si="4"/>
        <v>10000</v>
      </c>
      <c r="L56" s="95">
        <v>306000</v>
      </c>
      <c r="M56" s="95">
        <f t="shared" si="3"/>
        <v>450000</v>
      </c>
      <c r="N56" s="126"/>
    </row>
    <row r="57" spans="1:14" ht="37.5" x14ac:dyDescent="0.3">
      <c r="A57" s="97">
        <f t="shared" si="5"/>
        <v>53</v>
      </c>
      <c r="B57" s="96" t="s">
        <v>148</v>
      </c>
      <c r="C57" s="96" t="s">
        <v>149</v>
      </c>
      <c r="D57" s="97" t="s">
        <v>22</v>
      </c>
      <c r="E57" s="97" t="s">
        <v>731</v>
      </c>
      <c r="F57" s="95">
        <v>93</v>
      </c>
      <c r="G57" s="98">
        <v>1000</v>
      </c>
      <c r="H57" s="98"/>
      <c r="I57" s="98">
        <v>5000</v>
      </c>
      <c r="J57" s="98">
        <v>500</v>
      </c>
      <c r="K57" s="117">
        <f t="shared" si="4"/>
        <v>5000</v>
      </c>
      <c r="L57" s="95">
        <v>93000</v>
      </c>
      <c r="M57" s="95">
        <f t="shared" si="3"/>
        <v>465000</v>
      </c>
      <c r="N57" s="126"/>
    </row>
    <row r="58" spans="1:14" ht="37.5" x14ac:dyDescent="0.3">
      <c r="A58" s="97">
        <f t="shared" si="5"/>
        <v>54</v>
      </c>
      <c r="B58" s="96" t="s">
        <v>152</v>
      </c>
      <c r="C58" s="96" t="s">
        <v>153</v>
      </c>
      <c r="D58" s="97" t="s">
        <v>22</v>
      </c>
      <c r="E58" s="97" t="s">
        <v>731</v>
      </c>
      <c r="F58" s="95">
        <v>21</v>
      </c>
      <c r="G58" s="98">
        <v>1</v>
      </c>
      <c r="H58" s="98"/>
      <c r="I58" s="98">
        <v>2000</v>
      </c>
      <c r="J58" s="98">
        <v>100</v>
      </c>
      <c r="K58" s="117">
        <f t="shared" si="4"/>
        <v>2000</v>
      </c>
      <c r="L58" s="95">
        <v>21</v>
      </c>
      <c r="M58" s="95">
        <f t="shared" si="3"/>
        <v>42000</v>
      </c>
      <c r="N58" s="126"/>
    </row>
    <row r="59" spans="1:14" ht="37.5" x14ac:dyDescent="0.3">
      <c r="A59" s="97">
        <f t="shared" si="5"/>
        <v>55</v>
      </c>
      <c r="B59" s="96" t="s">
        <v>658</v>
      </c>
      <c r="C59" s="96" t="s">
        <v>659</v>
      </c>
      <c r="D59" s="97" t="s">
        <v>22</v>
      </c>
      <c r="E59" s="97" t="s">
        <v>731</v>
      </c>
      <c r="F59" s="95">
        <v>22</v>
      </c>
      <c r="G59" s="98">
        <v>1</v>
      </c>
      <c r="H59" s="98"/>
      <c r="I59" s="98">
        <v>2000</v>
      </c>
      <c r="J59" s="98">
        <v>100</v>
      </c>
      <c r="K59" s="117">
        <f t="shared" si="4"/>
        <v>2000</v>
      </c>
      <c r="L59" s="95">
        <v>22</v>
      </c>
      <c r="M59" s="95">
        <f t="shared" si="3"/>
        <v>44000</v>
      </c>
      <c r="N59" s="126"/>
    </row>
    <row r="60" spans="1:14" ht="37.5" x14ac:dyDescent="0.3">
      <c r="A60" s="97">
        <f t="shared" si="5"/>
        <v>56</v>
      </c>
      <c r="B60" s="96" t="s">
        <v>660</v>
      </c>
      <c r="C60" s="96" t="s">
        <v>661</v>
      </c>
      <c r="D60" s="97" t="s">
        <v>22</v>
      </c>
      <c r="E60" s="97" t="s">
        <v>731</v>
      </c>
      <c r="F60" s="95">
        <v>10</v>
      </c>
      <c r="G60" s="98">
        <v>1</v>
      </c>
      <c r="H60" s="98"/>
      <c r="I60" s="98">
        <v>2000</v>
      </c>
      <c r="J60" s="98">
        <v>100</v>
      </c>
      <c r="K60" s="117">
        <f t="shared" si="4"/>
        <v>2000</v>
      </c>
      <c r="L60" s="95">
        <v>10</v>
      </c>
      <c r="M60" s="95">
        <f t="shared" si="3"/>
        <v>20000</v>
      </c>
      <c r="N60" s="126"/>
    </row>
    <row r="61" spans="1:14" ht="37.5" x14ac:dyDescent="0.3">
      <c r="A61" s="97">
        <f t="shared" si="5"/>
        <v>57</v>
      </c>
      <c r="B61" s="96" t="s">
        <v>662</v>
      </c>
      <c r="C61" s="96" t="s">
        <v>663</v>
      </c>
      <c r="D61" s="97" t="s">
        <v>22</v>
      </c>
      <c r="E61" s="97" t="s">
        <v>731</v>
      </c>
      <c r="F61" s="95">
        <v>13</v>
      </c>
      <c r="G61" s="98">
        <v>1</v>
      </c>
      <c r="H61" s="98"/>
      <c r="I61" s="98">
        <v>2000</v>
      </c>
      <c r="J61" s="98">
        <v>100</v>
      </c>
      <c r="K61" s="117">
        <f t="shared" si="4"/>
        <v>2000</v>
      </c>
      <c r="L61" s="95">
        <v>13</v>
      </c>
      <c r="M61" s="95">
        <f t="shared" si="3"/>
        <v>26000</v>
      </c>
      <c r="N61" s="126"/>
    </row>
    <row r="62" spans="1:14" ht="37.5" x14ac:dyDescent="0.3">
      <c r="A62" s="97">
        <f t="shared" si="5"/>
        <v>58</v>
      </c>
      <c r="B62" s="96" t="s">
        <v>394</v>
      </c>
      <c r="C62" s="96" t="s">
        <v>393</v>
      </c>
      <c r="D62" s="97" t="s">
        <v>22</v>
      </c>
      <c r="E62" s="97" t="s">
        <v>731</v>
      </c>
      <c r="F62" s="95">
        <v>8</v>
      </c>
      <c r="G62" s="98">
        <v>1</v>
      </c>
      <c r="H62" s="98"/>
      <c r="I62" s="98">
        <v>2000</v>
      </c>
      <c r="J62" s="98">
        <v>100</v>
      </c>
      <c r="K62" s="117">
        <f t="shared" si="4"/>
        <v>2000</v>
      </c>
      <c r="L62" s="95">
        <v>8</v>
      </c>
      <c r="M62" s="95">
        <f t="shared" si="3"/>
        <v>16000</v>
      </c>
      <c r="N62" s="126"/>
    </row>
    <row r="63" spans="1:14" ht="37.5" x14ac:dyDescent="0.3">
      <c r="A63" s="97">
        <f t="shared" si="5"/>
        <v>59</v>
      </c>
      <c r="B63" s="96" t="s">
        <v>664</v>
      </c>
      <c r="C63" s="96" t="s">
        <v>665</v>
      </c>
      <c r="D63" s="97" t="s">
        <v>22</v>
      </c>
      <c r="E63" s="97" t="s">
        <v>731</v>
      </c>
      <c r="F63" s="95">
        <v>3</v>
      </c>
      <c r="G63" s="98">
        <v>1</v>
      </c>
      <c r="H63" s="98"/>
      <c r="I63" s="98">
        <v>2000</v>
      </c>
      <c r="J63" s="98">
        <v>100</v>
      </c>
      <c r="K63" s="117">
        <f t="shared" si="4"/>
        <v>2000</v>
      </c>
      <c r="L63" s="95">
        <v>3</v>
      </c>
      <c r="M63" s="95">
        <f t="shared" si="3"/>
        <v>6000</v>
      </c>
      <c r="N63" s="126"/>
    </row>
    <row r="64" spans="1:14" ht="37.5" x14ac:dyDescent="0.3">
      <c r="A64" s="97">
        <f t="shared" si="5"/>
        <v>60</v>
      </c>
      <c r="B64" s="96" t="s">
        <v>666</v>
      </c>
      <c r="C64" s="96" t="s">
        <v>667</v>
      </c>
      <c r="D64" s="97" t="s">
        <v>22</v>
      </c>
      <c r="E64" s="97" t="s">
        <v>731</v>
      </c>
      <c r="F64" s="95">
        <v>43</v>
      </c>
      <c r="G64" s="98">
        <v>1</v>
      </c>
      <c r="H64" s="98"/>
      <c r="I64" s="98">
        <v>2000</v>
      </c>
      <c r="J64" s="98">
        <v>100</v>
      </c>
      <c r="K64" s="117">
        <f t="shared" si="4"/>
        <v>2000</v>
      </c>
      <c r="L64" s="95">
        <v>43</v>
      </c>
      <c r="M64" s="95">
        <f t="shared" si="3"/>
        <v>86000</v>
      </c>
      <c r="N64" s="126"/>
    </row>
    <row r="65" spans="1:14" ht="37.5" x14ac:dyDescent="0.3">
      <c r="A65" s="97">
        <f t="shared" si="5"/>
        <v>61</v>
      </c>
      <c r="B65" s="96" t="s">
        <v>668</v>
      </c>
      <c r="C65" s="96" t="s">
        <v>669</v>
      </c>
      <c r="D65" s="97" t="s">
        <v>22</v>
      </c>
      <c r="E65" s="97" t="s">
        <v>731</v>
      </c>
      <c r="F65" s="95">
        <v>36</v>
      </c>
      <c r="G65" s="98">
        <v>1</v>
      </c>
      <c r="H65" s="98"/>
      <c r="I65" s="98">
        <v>2000</v>
      </c>
      <c r="J65" s="98">
        <v>100</v>
      </c>
      <c r="K65" s="117">
        <f t="shared" si="4"/>
        <v>2000</v>
      </c>
      <c r="L65" s="95">
        <v>36</v>
      </c>
      <c r="M65" s="95">
        <f t="shared" si="3"/>
        <v>72000</v>
      </c>
      <c r="N65" s="126"/>
    </row>
    <row r="66" spans="1:14" ht="37.5" x14ac:dyDescent="0.3">
      <c r="A66" s="97">
        <f t="shared" si="5"/>
        <v>62</v>
      </c>
      <c r="B66" s="96" t="s">
        <v>670</v>
      </c>
      <c r="C66" s="96" t="s">
        <v>671</v>
      </c>
      <c r="D66" s="97" t="s">
        <v>22</v>
      </c>
      <c r="E66" s="97" t="s">
        <v>731</v>
      </c>
      <c r="F66" s="95">
        <v>12</v>
      </c>
      <c r="G66" s="98">
        <v>1</v>
      </c>
      <c r="H66" s="98"/>
      <c r="I66" s="98">
        <v>2000</v>
      </c>
      <c r="J66" s="98">
        <v>100</v>
      </c>
      <c r="K66" s="117">
        <f t="shared" si="4"/>
        <v>2000</v>
      </c>
      <c r="L66" s="95">
        <v>12</v>
      </c>
      <c r="M66" s="95">
        <f t="shared" si="3"/>
        <v>24000</v>
      </c>
      <c r="N66" s="126"/>
    </row>
    <row r="67" spans="1:14" ht="37.5" x14ac:dyDescent="0.3">
      <c r="A67" s="97">
        <f t="shared" si="5"/>
        <v>63</v>
      </c>
      <c r="B67" s="96" t="s">
        <v>672</v>
      </c>
      <c r="C67" s="96" t="s">
        <v>673</v>
      </c>
      <c r="D67" s="97" t="s">
        <v>22</v>
      </c>
      <c r="E67" s="97" t="s">
        <v>731</v>
      </c>
      <c r="F67" s="95">
        <v>14</v>
      </c>
      <c r="G67" s="98">
        <v>1</v>
      </c>
      <c r="H67" s="98"/>
      <c r="I67" s="98">
        <v>2000</v>
      </c>
      <c r="J67" s="98">
        <v>100</v>
      </c>
      <c r="K67" s="117">
        <f t="shared" si="4"/>
        <v>2000</v>
      </c>
      <c r="L67" s="95">
        <v>14</v>
      </c>
      <c r="M67" s="95">
        <f t="shared" si="3"/>
        <v>28000</v>
      </c>
      <c r="N67" s="126"/>
    </row>
    <row r="68" spans="1:14" ht="37.5" x14ac:dyDescent="0.3">
      <c r="A68" s="97">
        <f t="shared" si="5"/>
        <v>64</v>
      </c>
      <c r="B68" s="96" t="s">
        <v>674</v>
      </c>
      <c r="C68" s="96" t="s">
        <v>675</v>
      </c>
      <c r="D68" s="97" t="s">
        <v>22</v>
      </c>
      <c r="E68" s="97" t="s">
        <v>731</v>
      </c>
      <c r="F68" s="95">
        <v>3</v>
      </c>
      <c r="G68" s="98">
        <v>1</v>
      </c>
      <c r="H68" s="98"/>
      <c r="I68" s="98">
        <v>2000</v>
      </c>
      <c r="J68" s="98">
        <v>100</v>
      </c>
      <c r="K68" s="117">
        <f t="shared" si="4"/>
        <v>2000</v>
      </c>
      <c r="L68" s="95">
        <v>3</v>
      </c>
      <c r="M68" s="95">
        <f t="shared" si="3"/>
        <v>6000</v>
      </c>
      <c r="N68" s="126"/>
    </row>
    <row r="69" spans="1:14" ht="37.5" x14ac:dyDescent="0.3">
      <c r="A69" s="97">
        <f t="shared" si="5"/>
        <v>65</v>
      </c>
      <c r="B69" s="96" t="s">
        <v>154</v>
      </c>
      <c r="C69" s="96" t="s">
        <v>155</v>
      </c>
      <c r="D69" s="97" t="s">
        <v>22</v>
      </c>
      <c r="E69" s="97" t="s">
        <v>731</v>
      </c>
      <c r="F69" s="95">
        <v>98</v>
      </c>
      <c r="G69" s="98">
        <v>9820.31</v>
      </c>
      <c r="H69" s="98"/>
      <c r="I69" s="98">
        <v>40000</v>
      </c>
      <c r="J69" s="98">
        <v>2000</v>
      </c>
      <c r="K69" s="117">
        <f t="shared" ref="K69:K100" si="6">MAX(G69:J69)</f>
        <v>40000</v>
      </c>
      <c r="L69" s="95">
        <v>962390</v>
      </c>
      <c r="M69" s="95">
        <f t="shared" si="3"/>
        <v>3920000</v>
      </c>
      <c r="N69" s="126"/>
    </row>
    <row r="70" spans="1:14" ht="37.5" x14ac:dyDescent="0.3">
      <c r="A70" s="97">
        <f t="shared" si="5"/>
        <v>66</v>
      </c>
      <c r="B70" s="96" t="s">
        <v>396</v>
      </c>
      <c r="C70" s="96" t="s">
        <v>395</v>
      </c>
      <c r="D70" s="97" t="s">
        <v>123</v>
      </c>
      <c r="E70" s="97" t="s">
        <v>731</v>
      </c>
      <c r="F70" s="95">
        <v>14</v>
      </c>
      <c r="G70" s="98">
        <v>9754.33</v>
      </c>
      <c r="H70" s="98"/>
      <c r="I70" s="98">
        <v>40000</v>
      </c>
      <c r="J70" s="98">
        <v>2000</v>
      </c>
      <c r="K70" s="117">
        <f t="shared" si="6"/>
        <v>40000</v>
      </c>
      <c r="L70" s="95">
        <v>139263</v>
      </c>
      <c r="M70" s="95">
        <f t="shared" si="3"/>
        <v>560000</v>
      </c>
      <c r="N70" s="126"/>
    </row>
    <row r="71" spans="1:14" ht="37.5" x14ac:dyDescent="0.3">
      <c r="A71" s="97">
        <f t="shared" si="5"/>
        <v>67</v>
      </c>
      <c r="B71" s="96" t="s">
        <v>157</v>
      </c>
      <c r="C71" s="96" t="s">
        <v>158</v>
      </c>
      <c r="D71" s="97" t="s">
        <v>22</v>
      </c>
      <c r="E71" s="97" t="s">
        <v>731</v>
      </c>
      <c r="F71" s="95">
        <v>19</v>
      </c>
      <c r="G71" s="98">
        <v>9901.3700000000008</v>
      </c>
      <c r="H71" s="98"/>
      <c r="I71" s="98">
        <v>40000</v>
      </c>
      <c r="J71" s="98">
        <v>3000</v>
      </c>
      <c r="K71" s="117">
        <f t="shared" si="6"/>
        <v>40000</v>
      </c>
      <c r="L71" s="95">
        <v>188126</v>
      </c>
      <c r="M71" s="95">
        <f t="shared" si="3"/>
        <v>760000</v>
      </c>
      <c r="N71" s="126"/>
    </row>
    <row r="72" spans="1:14" ht="37.5" customHeight="1" x14ac:dyDescent="0.3">
      <c r="A72" s="97">
        <f t="shared" si="5"/>
        <v>68</v>
      </c>
      <c r="B72" s="96" t="s">
        <v>160</v>
      </c>
      <c r="C72" s="96" t="s">
        <v>161</v>
      </c>
      <c r="D72" s="97" t="s">
        <v>123</v>
      </c>
      <c r="E72" s="97" t="s">
        <v>731</v>
      </c>
      <c r="F72" s="95">
        <v>8</v>
      </c>
      <c r="G72" s="98">
        <v>10000</v>
      </c>
      <c r="H72" s="98"/>
      <c r="I72" s="98">
        <v>40000</v>
      </c>
      <c r="J72" s="98">
        <v>3000</v>
      </c>
      <c r="K72" s="117">
        <f t="shared" si="6"/>
        <v>40000</v>
      </c>
      <c r="L72" s="95">
        <v>80000</v>
      </c>
      <c r="M72" s="95">
        <f t="shared" si="3"/>
        <v>320000</v>
      </c>
      <c r="N72" s="126"/>
    </row>
    <row r="73" spans="1:14" ht="37.5" x14ac:dyDescent="0.3">
      <c r="A73" s="97">
        <f t="shared" si="5"/>
        <v>69</v>
      </c>
      <c r="B73" s="96" t="s">
        <v>162</v>
      </c>
      <c r="C73" s="96" t="s">
        <v>163</v>
      </c>
      <c r="D73" s="97" t="s">
        <v>22</v>
      </c>
      <c r="E73" s="97" t="s">
        <v>731</v>
      </c>
      <c r="F73" s="95">
        <v>18</v>
      </c>
      <c r="G73" s="98">
        <v>1</v>
      </c>
      <c r="H73" s="98"/>
      <c r="I73" s="98">
        <v>5000</v>
      </c>
      <c r="J73" s="98">
        <v>100</v>
      </c>
      <c r="K73" s="117">
        <f t="shared" si="6"/>
        <v>5000</v>
      </c>
      <c r="L73" s="95">
        <v>18</v>
      </c>
      <c r="M73" s="95">
        <f t="shared" si="3"/>
        <v>90000</v>
      </c>
      <c r="N73" s="126"/>
    </row>
    <row r="74" spans="1:14" ht="37.5" x14ac:dyDescent="0.3">
      <c r="A74" s="97">
        <f t="shared" si="5"/>
        <v>70</v>
      </c>
      <c r="B74" s="96" t="s">
        <v>164</v>
      </c>
      <c r="C74" s="96" t="s">
        <v>165</v>
      </c>
      <c r="D74" s="97" t="s">
        <v>22</v>
      </c>
      <c r="E74" s="97" t="s">
        <v>731</v>
      </c>
      <c r="F74" s="95">
        <v>169</v>
      </c>
      <c r="G74" s="98">
        <v>1</v>
      </c>
      <c r="H74" s="98"/>
      <c r="I74" s="98">
        <v>5000</v>
      </c>
      <c r="J74" s="98">
        <v>100</v>
      </c>
      <c r="K74" s="117">
        <f t="shared" si="6"/>
        <v>5000</v>
      </c>
      <c r="L74" s="95">
        <v>169</v>
      </c>
      <c r="M74" s="95">
        <f t="shared" si="3"/>
        <v>845000</v>
      </c>
      <c r="N74" s="126"/>
    </row>
    <row r="75" spans="1:14" ht="37.5" x14ac:dyDescent="0.3">
      <c r="A75" s="97">
        <f t="shared" si="5"/>
        <v>71</v>
      </c>
      <c r="B75" s="96" t="s">
        <v>166</v>
      </c>
      <c r="C75" s="96" t="s">
        <v>167</v>
      </c>
      <c r="D75" s="97" t="s">
        <v>22</v>
      </c>
      <c r="E75" s="97" t="s">
        <v>731</v>
      </c>
      <c r="F75" s="95">
        <v>263</v>
      </c>
      <c r="G75" s="98">
        <v>1</v>
      </c>
      <c r="H75" s="98"/>
      <c r="I75" s="98">
        <v>5000</v>
      </c>
      <c r="J75" s="98">
        <v>100</v>
      </c>
      <c r="K75" s="117">
        <f t="shared" si="6"/>
        <v>5000</v>
      </c>
      <c r="L75" s="95">
        <v>263</v>
      </c>
      <c r="M75" s="95">
        <f t="shared" si="3"/>
        <v>1315000</v>
      </c>
      <c r="N75" s="126"/>
    </row>
    <row r="76" spans="1:14" ht="37.5" x14ac:dyDescent="0.3">
      <c r="A76" s="97">
        <f t="shared" si="5"/>
        <v>72</v>
      </c>
      <c r="B76" s="96" t="s">
        <v>398</v>
      </c>
      <c r="C76" s="96" t="s">
        <v>397</v>
      </c>
      <c r="D76" s="97" t="s">
        <v>22</v>
      </c>
      <c r="E76" s="97" t="s">
        <v>731</v>
      </c>
      <c r="F76" s="95">
        <v>218</v>
      </c>
      <c r="G76" s="98">
        <v>1</v>
      </c>
      <c r="H76" s="98"/>
      <c r="I76" s="98">
        <v>5000</v>
      </c>
      <c r="J76" s="98">
        <v>100</v>
      </c>
      <c r="K76" s="117">
        <f t="shared" si="6"/>
        <v>5000</v>
      </c>
      <c r="L76" s="95">
        <v>218</v>
      </c>
      <c r="M76" s="95">
        <f t="shared" si="3"/>
        <v>1090000</v>
      </c>
      <c r="N76" s="126"/>
    </row>
    <row r="77" spans="1:14" ht="37.5" x14ac:dyDescent="0.3">
      <c r="A77" s="97">
        <f t="shared" si="5"/>
        <v>73</v>
      </c>
      <c r="B77" s="96" t="s">
        <v>168</v>
      </c>
      <c r="C77" s="96" t="s">
        <v>169</v>
      </c>
      <c r="D77" s="97" t="s">
        <v>22</v>
      </c>
      <c r="E77" s="97" t="s">
        <v>731</v>
      </c>
      <c r="F77" s="95">
        <v>131</v>
      </c>
      <c r="G77" s="98">
        <v>1</v>
      </c>
      <c r="H77" s="98"/>
      <c r="I77" s="98">
        <v>5000</v>
      </c>
      <c r="J77" s="98">
        <v>100</v>
      </c>
      <c r="K77" s="117">
        <f t="shared" si="6"/>
        <v>5000</v>
      </c>
      <c r="L77" s="95">
        <v>131</v>
      </c>
      <c r="M77" s="95">
        <f t="shared" si="3"/>
        <v>655000</v>
      </c>
      <c r="N77" s="126"/>
    </row>
    <row r="78" spans="1:14" ht="37.5" x14ac:dyDescent="0.3">
      <c r="A78" s="97">
        <f t="shared" si="5"/>
        <v>74</v>
      </c>
      <c r="B78" s="96" t="s">
        <v>400</v>
      </c>
      <c r="C78" s="96" t="s">
        <v>399</v>
      </c>
      <c r="D78" s="97" t="s">
        <v>22</v>
      </c>
      <c r="E78" s="97" t="s">
        <v>731</v>
      </c>
      <c r="F78" s="95">
        <v>245</v>
      </c>
      <c r="G78" s="98">
        <v>1</v>
      </c>
      <c r="H78" s="98"/>
      <c r="I78" s="98">
        <v>5000</v>
      </c>
      <c r="J78" s="98">
        <v>100</v>
      </c>
      <c r="K78" s="117">
        <f t="shared" si="6"/>
        <v>5000</v>
      </c>
      <c r="L78" s="95">
        <v>245</v>
      </c>
      <c r="M78" s="95">
        <f t="shared" si="3"/>
        <v>1225000</v>
      </c>
      <c r="N78" s="126"/>
    </row>
    <row r="79" spans="1:14" ht="37.5" x14ac:dyDescent="0.3">
      <c r="A79" s="97">
        <f t="shared" si="5"/>
        <v>75</v>
      </c>
      <c r="B79" s="96" t="s">
        <v>402</v>
      </c>
      <c r="C79" s="96" t="s">
        <v>401</v>
      </c>
      <c r="D79" s="97" t="s">
        <v>22</v>
      </c>
      <c r="E79" s="97" t="s">
        <v>731</v>
      </c>
      <c r="F79" s="95">
        <v>131</v>
      </c>
      <c r="G79" s="98">
        <v>1</v>
      </c>
      <c r="H79" s="98"/>
      <c r="I79" s="98">
        <v>5000</v>
      </c>
      <c r="J79" s="98">
        <v>100</v>
      </c>
      <c r="K79" s="117">
        <f t="shared" si="6"/>
        <v>5000</v>
      </c>
      <c r="L79" s="95">
        <v>131</v>
      </c>
      <c r="M79" s="95">
        <f t="shared" si="3"/>
        <v>655000</v>
      </c>
      <c r="N79" s="126"/>
    </row>
    <row r="80" spans="1:14" ht="37.5" x14ac:dyDescent="0.3">
      <c r="A80" s="97">
        <f t="shared" si="5"/>
        <v>76</v>
      </c>
      <c r="B80" s="96" t="s">
        <v>170</v>
      </c>
      <c r="C80" s="96" t="s">
        <v>171</v>
      </c>
      <c r="D80" s="97" t="s">
        <v>22</v>
      </c>
      <c r="E80" s="97" t="s">
        <v>731</v>
      </c>
      <c r="F80" s="95">
        <v>120</v>
      </c>
      <c r="G80" s="98">
        <v>1</v>
      </c>
      <c r="H80" s="98"/>
      <c r="I80" s="98">
        <v>5000</v>
      </c>
      <c r="J80" s="98">
        <v>100</v>
      </c>
      <c r="K80" s="117">
        <f t="shared" si="6"/>
        <v>5000</v>
      </c>
      <c r="L80" s="95">
        <v>120</v>
      </c>
      <c r="M80" s="95">
        <f t="shared" si="3"/>
        <v>600000</v>
      </c>
      <c r="N80" s="126"/>
    </row>
    <row r="81" spans="1:14" ht="37.5" x14ac:dyDescent="0.3">
      <c r="A81" s="97">
        <f t="shared" si="5"/>
        <v>77</v>
      </c>
      <c r="B81" s="96" t="s">
        <v>404</v>
      </c>
      <c r="C81" s="96" t="s">
        <v>403</v>
      </c>
      <c r="D81" s="97" t="s">
        <v>22</v>
      </c>
      <c r="E81" s="97" t="s">
        <v>731</v>
      </c>
      <c r="F81" s="95">
        <v>106</v>
      </c>
      <c r="G81" s="98">
        <v>1</v>
      </c>
      <c r="H81" s="98"/>
      <c r="I81" s="98">
        <v>5000</v>
      </c>
      <c r="J81" s="98">
        <v>100</v>
      </c>
      <c r="K81" s="117">
        <f t="shared" si="6"/>
        <v>5000</v>
      </c>
      <c r="L81" s="95">
        <v>106</v>
      </c>
      <c r="M81" s="95">
        <f t="shared" si="3"/>
        <v>530000</v>
      </c>
      <c r="N81" s="126"/>
    </row>
    <row r="82" spans="1:14" ht="37.5" x14ac:dyDescent="0.3">
      <c r="A82" s="97">
        <f t="shared" si="5"/>
        <v>78</v>
      </c>
      <c r="B82" s="96" t="s">
        <v>406</v>
      </c>
      <c r="C82" s="96" t="s">
        <v>405</v>
      </c>
      <c r="D82" s="97" t="s">
        <v>22</v>
      </c>
      <c r="E82" s="97" t="s">
        <v>731</v>
      </c>
      <c r="F82" s="95">
        <v>49</v>
      </c>
      <c r="G82" s="98">
        <v>1</v>
      </c>
      <c r="H82" s="98"/>
      <c r="I82" s="98">
        <v>5000</v>
      </c>
      <c r="J82" s="98">
        <v>100</v>
      </c>
      <c r="K82" s="117">
        <f t="shared" si="6"/>
        <v>5000</v>
      </c>
      <c r="L82" s="95">
        <v>49</v>
      </c>
      <c r="M82" s="95">
        <f t="shared" si="3"/>
        <v>245000</v>
      </c>
      <c r="N82" s="126"/>
    </row>
    <row r="83" spans="1:14" ht="37.5" x14ac:dyDescent="0.3">
      <c r="A83" s="97">
        <f t="shared" si="5"/>
        <v>79</v>
      </c>
      <c r="B83" s="96" t="s">
        <v>676</v>
      </c>
      <c r="C83" s="96" t="s">
        <v>677</v>
      </c>
      <c r="D83" s="97" t="s">
        <v>22</v>
      </c>
      <c r="E83" s="97" t="s">
        <v>731</v>
      </c>
      <c r="F83" s="95">
        <v>40</v>
      </c>
      <c r="G83" s="98">
        <v>1</v>
      </c>
      <c r="H83" s="98"/>
      <c r="I83" s="98">
        <v>5000</v>
      </c>
      <c r="J83" s="98">
        <v>100</v>
      </c>
      <c r="K83" s="117">
        <f t="shared" si="6"/>
        <v>5000</v>
      </c>
      <c r="L83" s="95">
        <v>40</v>
      </c>
      <c r="M83" s="95">
        <f t="shared" si="3"/>
        <v>200000</v>
      </c>
      <c r="N83" s="126"/>
    </row>
    <row r="84" spans="1:14" ht="37.5" x14ac:dyDescent="0.3">
      <c r="A84" s="97">
        <f t="shared" si="5"/>
        <v>80</v>
      </c>
      <c r="B84" s="96" t="s">
        <v>678</v>
      </c>
      <c r="C84" s="96" t="s">
        <v>679</v>
      </c>
      <c r="D84" s="97" t="s">
        <v>22</v>
      </c>
      <c r="E84" s="97" t="s">
        <v>731</v>
      </c>
      <c r="F84" s="95">
        <v>24</v>
      </c>
      <c r="G84" s="98">
        <v>1</v>
      </c>
      <c r="H84" s="98"/>
      <c r="I84" s="98">
        <v>5000</v>
      </c>
      <c r="J84" s="98">
        <v>100</v>
      </c>
      <c r="K84" s="117">
        <f t="shared" si="6"/>
        <v>5000</v>
      </c>
      <c r="L84" s="95">
        <v>24</v>
      </c>
      <c r="M84" s="95">
        <f t="shared" ref="M84:M128" si="7">ROUND(K84*F84,0)</f>
        <v>120000</v>
      </c>
      <c r="N84" s="126"/>
    </row>
    <row r="85" spans="1:14" ht="37.5" x14ac:dyDescent="0.3">
      <c r="A85" s="97">
        <f t="shared" si="5"/>
        <v>81</v>
      </c>
      <c r="B85" s="96" t="s">
        <v>680</v>
      </c>
      <c r="C85" s="96" t="s">
        <v>681</v>
      </c>
      <c r="D85" s="97" t="s">
        <v>22</v>
      </c>
      <c r="E85" s="97" t="s">
        <v>731</v>
      </c>
      <c r="F85" s="95">
        <v>12</v>
      </c>
      <c r="G85" s="98">
        <v>1</v>
      </c>
      <c r="H85" s="98"/>
      <c r="I85" s="98">
        <v>5000</v>
      </c>
      <c r="J85" s="98">
        <v>100</v>
      </c>
      <c r="K85" s="117">
        <f t="shared" si="6"/>
        <v>5000</v>
      </c>
      <c r="L85" s="95">
        <v>12</v>
      </c>
      <c r="M85" s="95">
        <f t="shared" si="7"/>
        <v>60000</v>
      </c>
      <c r="N85" s="126"/>
    </row>
    <row r="86" spans="1:14" ht="37.5" x14ac:dyDescent="0.3">
      <c r="A86" s="97">
        <f t="shared" si="5"/>
        <v>82</v>
      </c>
      <c r="B86" s="96" t="s">
        <v>682</v>
      </c>
      <c r="C86" s="96" t="s">
        <v>683</v>
      </c>
      <c r="D86" s="97" t="s">
        <v>22</v>
      </c>
      <c r="E86" s="97" t="s">
        <v>731</v>
      </c>
      <c r="F86" s="95">
        <v>1</v>
      </c>
      <c r="G86" s="98">
        <v>1</v>
      </c>
      <c r="H86" s="98"/>
      <c r="I86" s="98">
        <v>5000</v>
      </c>
      <c r="J86" s="98">
        <v>100</v>
      </c>
      <c r="K86" s="117">
        <f t="shared" si="6"/>
        <v>5000</v>
      </c>
      <c r="L86" s="95">
        <v>1</v>
      </c>
      <c r="M86" s="95">
        <f t="shared" si="7"/>
        <v>5000</v>
      </c>
      <c r="N86" s="126"/>
    </row>
    <row r="87" spans="1:14" ht="37.5" x14ac:dyDescent="0.3">
      <c r="A87" s="97">
        <f t="shared" si="5"/>
        <v>83</v>
      </c>
      <c r="B87" s="96" t="s">
        <v>172</v>
      </c>
      <c r="C87" s="96" t="s">
        <v>173</v>
      </c>
      <c r="D87" s="97" t="s">
        <v>22</v>
      </c>
      <c r="E87" s="97" t="s">
        <v>731</v>
      </c>
      <c r="F87" s="95">
        <v>11</v>
      </c>
      <c r="G87" s="98">
        <v>225904.33</v>
      </c>
      <c r="H87" s="98"/>
      <c r="I87" s="98">
        <v>10000</v>
      </c>
      <c r="J87" s="98">
        <v>285000</v>
      </c>
      <c r="K87" s="117">
        <f t="shared" si="6"/>
        <v>285000</v>
      </c>
      <c r="L87" s="95">
        <v>2454542</v>
      </c>
      <c r="M87" s="95">
        <f t="shared" si="7"/>
        <v>3135000</v>
      </c>
      <c r="N87" s="126"/>
    </row>
    <row r="88" spans="1:14" ht="37.5" x14ac:dyDescent="0.3">
      <c r="A88" s="97">
        <f t="shared" si="5"/>
        <v>84</v>
      </c>
      <c r="B88" s="96" t="s">
        <v>416</v>
      </c>
      <c r="C88" s="96" t="s">
        <v>415</v>
      </c>
      <c r="D88" s="97" t="s">
        <v>22</v>
      </c>
      <c r="E88" s="97" t="s">
        <v>731</v>
      </c>
      <c r="F88" s="95">
        <v>2</v>
      </c>
      <c r="G88" s="98">
        <v>214871.5</v>
      </c>
      <c r="H88" s="98"/>
      <c r="I88" s="98">
        <v>10000</v>
      </c>
      <c r="J88" s="98">
        <v>285000</v>
      </c>
      <c r="K88" s="117">
        <f t="shared" si="6"/>
        <v>285000</v>
      </c>
      <c r="L88" s="95">
        <v>429743</v>
      </c>
      <c r="M88" s="95">
        <f t="shared" si="7"/>
        <v>570000</v>
      </c>
      <c r="N88" s="126"/>
    </row>
    <row r="89" spans="1:14" ht="37.5" x14ac:dyDescent="0.3">
      <c r="A89" s="97">
        <f t="shared" si="5"/>
        <v>85</v>
      </c>
      <c r="B89" s="96" t="s">
        <v>180</v>
      </c>
      <c r="C89" s="96" t="s">
        <v>181</v>
      </c>
      <c r="D89" s="97" t="s">
        <v>22</v>
      </c>
      <c r="E89" s="97" t="s">
        <v>731</v>
      </c>
      <c r="F89" s="95">
        <v>153</v>
      </c>
      <c r="G89" s="98">
        <v>1000</v>
      </c>
      <c r="H89" s="98"/>
      <c r="I89" s="98">
        <v>10000</v>
      </c>
      <c r="J89" s="98">
        <v>400</v>
      </c>
      <c r="K89" s="117">
        <f t="shared" si="6"/>
        <v>10000</v>
      </c>
      <c r="L89" s="95">
        <v>153000</v>
      </c>
      <c r="M89" s="95">
        <f t="shared" si="7"/>
        <v>1530000</v>
      </c>
      <c r="N89" s="126"/>
    </row>
    <row r="90" spans="1:14" ht="37.5" x14ac:dyDescent="0.3">
      <c r="A90" s="97">
        <f t="shared" si="5"/>
        <v>86</v>
      </c>
      <c r="B90" s="96" t="s">
        <v>684</v>
      </c>
      <c r="C90" s="96" t="s">
        <v>685</v>
      </c>
      <c r="D90" s="97" t="s">
        <v>22</v>
      </c>
      <c r="E90" s="97" t="s">
        <v>731</v>
      </c>
      <c r="F90" s="95">
        <v>1</v>
      </c>
      <c r="G90" s="98">
        <v>500</v>
      </c>
      <c r="H90" s="98"/>
      <c r="I90" s="98">
        <v>10000</v>
      </c>
      <c r="J90" s="98">
        <v>800</v>
      </c>
      <c r="K90" s="117">
        <f t="shared" si="6"/>
        <v>10000</v>
      </c>
      <c r="L90" s="95">
        <v>500</v>
      </c>
      <c r="M90" s="95">
        <f t="shared" si="7"/>
        <v>10000</v>
      </c>
      <c r="N90" s="126"/>
    </row>
    <row r="91" spans="1:14" ht="37.5" x14ac:dyDescent="0.3">
      <c r="A91" s="97">
        <f t="shared" si="5"/>
        <v>87</v>
      </c>
      <c r="B91" s="96" t="s">
        <v>182</v>
      </c>
      <c r="C91" s="96" t="s">
        <v>183</v>
      </c>
      <c r="D91" s="97" t="s">
        <v>22</v>
      </c>
      <c r="E91" s="97" t="s">
        <v>731</v>
      </c>
      <c r="F91" s="95">
        <v>1338</v>
      </c>
      <c r="G91" s="98">
        <v>500</v>
      </c>
      <c r="H91" s="98"/>
      <c r="I91" s="98">
        <v>10000</v>
      </c>
      <c r="J91" s="98">
        <v>250</v>
      </c>
      <c r="K91" s="117">
        <f t="shared" si="6"/>
        <v>10000</v>
      </c>
      <c r="L91" s="95">
        <v>669000</v>
      </c>
      <c r="M91" s="95">
        <f t="shared" si="7"/>
        <v>13380000</v>
      </c>
      <c r="N91" s="126"/>
    </row>
    <row r="92" spans="1:14" ht="37.5" x14ac:dyDescent="0.3">
      <c r="A92" s="97">
        <f t="shared" si="5"/>
        <v>88</v>
      </c>
      <c r="B92" s="96" t="s">
        <v>420</v>
      </c>
      <c r="C92" s="96" t="s">
        <v>419</v>
      </c>
      <c r="D92" s="97" t="s">
        <v>22</v>
      </c>
      <c r="E92" s="97" t="s">
        <v>731</v>
      </c>
      <c r="F92" s="95">
        <v>37</v>
      </c>
      <c r="G92" s="98">
        <v>1277.3499999999999</v>
      </c>
      <c r="H92" s="98"/>
      <c r="I92" s="98">
        <v>10000</v>
      </c>
      <c r="J92" s="98">
        <v>250</v>
      </c>
      <c r="K92" s="117">
        <f t="shared" si="6"/>
        <v>10000</v>
      </c>
      <c r="L92" s="95">
        <v>47262</v>
      </c>
      <c r="M92" s="95">
        <f t="shared" si="7"/>
        <v>370000</v>
      </c>
      <c r="N92" s="126"/>
    </row>
    <row r="93" spans="1:14" ht="37.5" x14ac:dyDescent="0.3">
      <c r="A93" s="97">
        <f t="shared" si="5"/>
        <v>89</v>
      </c>
      <c r="B93" s="96" t="s">
        <v>184</v>
      </c>
      <c r="C93" s="96" t="s">
        <v>185</v>
      </c>
      <c r="D93" s="97" t="s">
        <v>22</v>
      </c>
      <c r="E93" s="97" t="s">
        <v>731</v>
      </c>
      <c r="F93" s="95">
        <v>5</v>
      </c>
      <c r="G93" s="98">
        <v>870.8</v>
      </c>
      <c r="H93" s="98"/>
      <c r="I93" s="98">
        <v>10000</v>
      </c>
      <c r="J93" s="98">
        <v>250</v>
      </c>
      <c r="K93" s="117">
        <f t="shared" si="6"/>
        <v>10000</v>
      </c>
      <c r="L93" s="95">
        <v>4354</v>
      </c>
      <c r="M93" s="95">
        <f t="shared" si="7"/>
        <v>50000</v>
      </c>
      <c r="N93" s="126"/>
    </row>
    <row r="94" spans="1:14" ht="37.5" x14ac:dyDescent="0.3">
      <c r="A94" s="97">
        <f t="shared" si="5"/>
        <v>90</v>
      </c>
      <c r="B94" s="96" t="s">
        <v>187</v>
      </c>
      <c r="C94" s="96" t="s">
        <v>188</v>
      </c>
      <c r="D94" s="97" t="s">
        <v>22</v>
      </c>
      <c r="E94" s="97" t="s">
        <v>731</v>
      </c>
      <c r="F94" s="95">
        <v>16</v>
      </c>
      <c r="G94" s="98">
        <v>1043.56</v>
      </c>
      <c r="H94" s="98"/>
      <c r="I94" s="98">
        <v>10000</v>
      </c>
      <c r="J94" s="98">
        <v>250</v>
      </c>
      <c r="K94" s="117">
        <f t="shared" si="6"/>
        <v>10000</v>
      </c>
      <c r="L94" s="95">
        <v>16697</v>
      </c>
      <c r="M94" s="95">
        <f t="shared" si="7"/>
        <v>160000</v>
      </c>
      <c r="N94" s="126"/>
    </row>
    <row r="95" spans="1:14" ht="37.5" x14ac:dyDescent="0.3">
      <c r="A95" s="97">
        <f t="shared" si="5"/>
        <v>91</v>
      </c>
      <c r="B95" s="96" t="s">
        <v>686</v>
      </c>
      <c r="C95" s="96" t="s">
        <v>687</v>
      </c>
      <c r="D95" s="97" t="s">
        <v>22</v>
      </c>
      <c r="E95" s="97" t="s">
        <v>731</v>
      </c>
      <c r="F95" s="95">
        <v>1</v>
      </c>
      <c r="G95" s="98">
        <v>1000</v>
      </c>
      <c r="H95" s="98"/>
      <c r="I95" s="98">
        <v>10000</v>
      </c>
      <c r="J95" s="98">
        <v>800</v>
      </c>
      <c r="K95" s="117">
        <f t="shared" si="6"/>
        <v>10000</v>
      </c>
      <c r="L95" s="95">
        <v>1000</v>
      </c>
      <c r="M95" s="95">
        <f t="shared" si="7"/>
        <v>10000</v>
      </c>
      <c r="N95" s="126"/>
    </row>
    <row r="96" spans="1:14" ht="37.5" x14ac:dyDescent="0.3">
      <c r="A96" s="97">
        <f t="shared" si="5"/>
        <v>92</v>
      </c>
      <c r="B96" s="96" t="s">
        <v>189</v>
      </c>
      <c r="C96" s="96" t="s">
        <v>190</v>
      </c>
      <c r="D96" s="97" t="s">
        <v>22</v>
      </c>
      <c r="E96" s="97" t="s">
        <v>731</v>
      </c>
      <c r="F96" s="95">
        <v>1</v>
      </c>
      <c r="G96" s="98">
        <v>916</v>
      </c>
      <c r="H96" s="98"/>
      <c r="I96" s="98">
        <v>10000</v>
      </c>
      <c r="J96" s="98">
        <v>250</v>
      </c>
      <c r="K96" s="117">
        <f t="shared" si="6"/>
        <v>10000</v>
      </c>
      <c r="L96" s="95">
        <v>916</v>
      </c>
      <c r="M96" s="95">
        <f t="shared" si="7"/>
        <v>10000</v>
      </c>
      <c r="N96" s="126"/>
    </row>
    <row r="97" spans="1:14" ht="37.5" x14ac:dyDescent="0.3">
      <c r="A97" s="97">
        <f t="shared" si="5"/>
        <v>93</v>
      </c>
      <c r="B97" s="96" t="s">
        <v>424</v>
      </c>
      <c r="C97" s="96" t="s">
        <v>423</v>
      </c>
      <c r="D97" s="97" t="s">
        <v>22</v>
      </c>
      <c r="E97" s="97" t="s">
        <v>731</v>
      </c>
      <c r="F97" s="95">
        <v>4</v>
      </c>
      <c r="G97" s="98">
        <v>962.75</v>
      </c>
      <c r="H97" s="98"/>
      <c r="I97" s="98">
        <v>10000</v>
      </c>
      <c r="J97" s="98">
        <v>250</v>
      </c>
      <c r="K97" s="117">
        <f t="shared" si="6"/>
        <v>10000</v>
      </c>
      <c r="L97" s="95">
        <v>3851</v>
      </c>
      <c r="M97" s="95">
        <f t="shared" si="7"/>
        <v>40000</v>
      </c>
      <c r="N97" s="126"/>
    </row>
    <row r="98" spans="1:14" ht="37.5" x14ac:dyDescent="0.3">
      <c r="A98" s="97">
        <f t="shared" si="5"/>
        <v>94</v>
      </c>
      <c r="B98" s="96" t="s">
        <v>620</v>
      </c>
      <c r="C98" s="96" t="s">
        <v>621</v>
      </c>
      <c r="D98" s="97" t="s">
        <v>22</v>
      </c>
      <c r="E98" s="97" t="s">
        <v>731</v>
      </c>
      <c r="F98" s="95">
        <v>1</v>
      </c>
      <c r="G98" s="98">
        <v>667</v>
      </c>
      <c r="H98" s="98"/>
      <c r="I98" s="98">
        <v>10000</v>
      </c>
      <c r="J98" s="98">
        <v>300</v>
      </c>
      <c r="K98" s="117">
        <f t="shared" si="6"/>
        <v>10000</v>
      </c>
      <c r="L98" s="95">
        <v>667</v>
      </c>
      <c r="M98" s="95">
        <f t="shared" si="7"/>
        <v>10000</v>
      </c>
      <c r="N98" s="126"/>
    </row>
    <row r="99" spans="1:14" ht="37.5" x14ac:dyDescent="0.3">
      <c r="A99" s="97">
        <f t="shared" si="5"/>
        <v>95</v>
      </c>
      <c r="B99" s="96" t="s">
        <v>197</v>
      </c>
      <c r="C99" s="96" t="s">
        <v>198</v>
      </c>
      <c r="D99" s="97" t="s">
        <v>22</v>
      </c>
      <c r="E99" s="97" t="s">
        <v>731</v>
      </c>
      <c r="F99" s="95">
        <v>220</v>
      </c>
      <c r="G99" s="98">
        <v>501.15</v>
      </c>
      <c r="H99" s="98"/>
      <c r="I99" s="98">
        <v>10000</v>
      </c>
      <c r="J99" s="98">
        <v>300</v>
      </c>
      <c r="K99" s="117">
        <f t="shared" si="6"/>
        <v>10000</v>
      </c>
      <c r="L99" s="95">
        <v>110178</v>
      </c>
      <c r="M99" s="95">
        <f t="shared" si="7"/>
        <v>2200000</v>
      </c>
      <c r="N99" s="126"/>
    </row>
    <row r="100" spans="1:14" ht="37.5" x14ac:dyDescent="0.3">
      <c r="A100" s="97">
        <f t="shared" si="5"/>
        <v>96</v>
      </c>
      <c r="B100" s="96" t="s">
        <v>294</v>
      </c>
      <c r="C100" s="96" t="s">
        <v>203</v>
      </c>
      <c r="D100" s="97" t="s">
        <v>22</v>
      </c>
      <c r="E100" s="97" t="s">
        <v>731</v>
      </c>
      <c r="F100" s="95">
        <v>1</v>
      </c>
      <c r="G100" s="98">
        <v>4000</v>
      </c>
      <c r="H100" s="98"/>
      <c r="I100" s="98">
        <v>10000</v>
      </c>
      <c r="J100" s="98">
        <v>10000</v>
      </c>
      <c r="K100" s="117">
        <f t="shared" si="6"/>
        <v>10000</v>
      </c>
      <c r="L100" s="95">
        <v>4000</v>
      </c>
      <c r="M100" s="95">
        <f t="shared" si="7"/>
        <v>10000</v>
      </c>
      <c r="N100" s="126"/>
    </row>
    <row r="101" spans="1:14" ht="37.5" x14ac:dyDescent="0.3">
      <c r="A101" s="97">
        <f t="shared" si="5"/>
        <v>97</v>
      </c>
      <c r="B101" s="96" t="s">
        <v>207</v>
      </c>
      <c r="C101" s="96" t="s">
        <v>208</v>
      </c>
      <c r="D101" s="97" t="s">
        <v>22</v>
      </c>
      <c r="E101" s="97" t="s">
        <v>731</v>
      </c>
      <c r="F101" s="95">
        <v>8</v>
      </c>
      <c r="G101" s="98">
        <v>2000</v>
      </c>
      <c r="H101" s="98"/>
      <c r="I101" s="98">
        <v>10000</v>
      </c>
      <c r="J101" s="98">
        <v>500</v>
      </c>
      <c r="K101" s="117">
        <f t="shared" ref="K101:K134" si="8">MAX(G101:J101)</f>
        <v>10000</v>
      </c>
      <c r="L101" s="95">
        <v>16000</v>
      </c>
      <c r="M101" s="95">
        <f t="shared" si="7"/>
        <v>80000</v>
      </c>
      <c r="N101" s="126"/>
    </row>
    <row r="102" spans="1:14" ht="37.5" x14ac:dyDescent="0.3">
      <c r="A102" s="97">
        <f t="shared" ref="A102:A128" si="9">A101+1</f>
        <v>98</v>
      </c>
      <c r="B102" s="96" t="s">
        <v>209</v>
      </c>
      <c r="C102" s="96" t="s">
        <v>210</v>
      </c>
      <c r="D102" s="97" t="s">
        <v>22</v>
      </c>
      <c r="E102" s="97" t="s">
        <v>731</v>
      </c>
      <c r="F102" s="95">
        <v>24</v>
      </c>
      <c r="G102" s="98">
        <v>2017.2</v>
      </c>
      <c r="H102" s="98"/>
      <c r="I102" s="98">
        <v>10000</v>
      </c>
      <c r="J102" s="98">
        <v>500</v>
      </c>
      <c r="K102" s="117">
        <f t="shared" si="8"/>
        <v>10000</v>
      </c>
      <c r="L102" s="95">
        <v>48477</v>
      </c>
      <c r="M102" s="95">
        <f t="shared" si="7"/>
        <v>240000</v>
      </c>
      <c r="N102" s="126"/>
    </row>
    <row r="103" spans="1:14" ht="37.5" x14ac:dyDescent="0.3">
      <c r="A103" s="97">
        <f t="shared" si="9"/>
        <v>99</v>
      </c>
      <c r="B103" s="96" t="s">
        <v>214</v>
      </c>
      <c r="C103" s="96" t="s">
        <v>215</v>
      </c>
      <c r="D103" s="97" t="s">
        <v>22</v>
      </c>
      <c r="E103" s="97" t="s">
        <v>731</v>
      </c>
      <c r="F103" s="95">
        <v>31</v>
      </c>
      <c r="G103" s="98">
        <v>2000.71</v>
      </c>
      <c r="H103" s="98"/>
      <c r="I103" s="98">
        <v>10000</v>
      </c>
      <c r="J103" s="98">
        <v>1000</v>
      </c>
      <c r="K103" s="117">
        <f t="shared" si="8"/>
        <v>10000</v>
      </c>
      <c r="L103" s="95">
        <v>62022</v>
      </c>
      <c r="M103" s="95">
        <f t="shared" si="7"/>
        <v>310000</v>
      </c>
      <c r="N103" s="126"/>
    </row>
    <row r="104" spans="1:14" ht="37.5" x14ac:dyDescent="0.3">
      <c r="A104" s="97">
        <f t="shared" si="9"/>
        <v>100</v>
      </c>
      <c r="B104" s="96" t="s">
        <v>218</v>
      </c>
      <c r="C104" s="96" t="s">
        <v>219</v>
      </c>
      <c r="D104" s="97" t="s">
        <v>22</v>
      </c>
      <c r="E104" s="97" t="s">
        <v>731</v>
      </c>
      <c r="F104" s="95">
        <v>4</v>
      </c>
      <c r="G104" s="98">
        <v>2570.75</v>
      </c>
      <c r="H104" s="98"/>
      <c r="I104" s="98">
        <v>10000</v>
      </c>
      <c r="J104" s="98">
        <v>1000</v>
      </c>
      <c r="K104" s="117">
        <f t="shared" si="8"/>
        <v>10000</v>
      </c>
      <c r="L104" s="95">
        <v>10283</v>
      </c>
      <c r="M104" s="95">
        <f t="shared" si="7"/>
        <v>40000</v>
      </c>
      <c r="N104" s="126"/>
    </row>
    <row r="105" spans="1:14" ht="37.5" x14ac:dyDescent="0.3">
      <c r="A105" s="97">
        <f t="shared" si="9"/>
        <v>101</v>
      </c>
      <c r="B105" s="96" t="s">
        <v>227</v>
      </c>
      <c r="C105" s="96" t="s">
        <v>228</v>
      </c>
      <c r="D105" s="97" t="s">
        <v>22</v>
      </c>
      <c r="E105" s="97" t="s">
        <v>731</v>
      </c>
      <c r="F105" s="95">
        <v>4</v>
      </c>
      <c r="G105" s="98">
        <v>5000</v>
      </c>
      <c r="H105" s="98"/>
      <c r="I105" s="98">
        <v>10000</v>
      </c>
      <c r="J105" s="98">
        <v>2500</v>
      </c>
      <c r="K105" s="117">
        <f t="shared" si="8"/>
        <v>10000</v>
      </c>
      <c r="L105" s="95">
        <v>20000</v>
      </c>
      <c r="M105" s="95">
        <f t="shared" si="7"/>
        <v>40000</v>
      </c>
      <c r="N105" s="126"/>
    </row>
    <row r="106" spans="1:14" ht="37.5" x14ac:dyDescent="0.3">
      <c r="A106" s="97">
        <f t="shared" si="9"/>
        <v>102</v>
      </c>
      <c r="B106" s="96" t="s">
        <v>229</v>
      </c>
      <c r="C106" s="96" t="s">
        <v>230</v>
      </c>
      <c r="D106" s="97" t="s">
        <v>22</v>
      </c>
      <c r="E106" s="97" t="s">
        <v>731</v>
      </c>
      <c r="F106" s="95">
        <v>2</v>
      </c>
      <c r="G106" s="98">
        <v>8000</v>
      </c>
      <c r="H106" s="98"/>
      <c r="I106" s="98">
        <v>10000</v>
      </c>
      <c r="J106" s="98">
        <v>15000</v>
      </c>
      <c r="K106" s="117">
        <f t="shared" si="8"/>
        <v>15000</v>
      </c>
      <c r="L106" s="95">
        <v>16000</v>
      </c>
      <c r="M106" s="95">
        <f t="shared" si="7"/>
        <v>30000</v>
      </c>
      <c r="N106" s="126"/>
    </row>
    <row r="107" spans="1:14" ht="56.25" x14ac:dyDescent="0.3">
      <c r="A107" s="97">
        <f t="shared" si="9"/>
        <v>103</v>
      </c>
      <c r="B107" s="96" t="s">
        <v>241</v>
      </c>
      <c r="C107" s="96" t="s">
        <v>242</v>
      </c>
      <c r="D107" s="97" t="s">
        <v>123</v>
      </c>
      <c r="E107" s="97" t="s">
        <v>302</v>
      </c>
      <c r="F107" s="95">
        <v>13</v>
      </c>
      <c r="G107" s="98">
        <v>3000</v>
      </c>
      <c r="H107" s="98"/>
      <c r="I107" s="98">
        <v>3000</v>
      </c>
      <c r="J107" s="98">
        <v>1000</v>
      </c>
      <c r="K107" s="117">
        <f t="shared" si="8"/>
        <v>3000</v>
      </c>
      <c r="L107" s="95">
        <v>39000</v>
      </c>
      <c r="M107" s="95">
        <f t="shared" si="7"/>
        <v>39000</v>
      </c>
      <c r="N107" s="126"/>
    </row>
    <row r="108" spans="1:14" ht="56.25" x14ac:dyDescent="0.3">
      <c r="A108" s="97">
        <f t="shared" si="9"/>
        <v>104</v>
      </c>
      <c r="B108" s="96" t="s">
        <v>630</v>
      </c>
      <c r="C108" s="96" t="s">
        <v>631</v>
      </c>
      <c r="D108" s="97" t="s">
        <v>688</v>
      </c>
      <c r="E108" s="97" t="s">
        <v>302</v>
      </c>
      <c r="F108" s="95">
        <v>1</v>
      </c>
      <c r="G108" s="98">
        <v>150000</v>
      </c>
      <c r="H108" s="98"/>
      <c r="I108" s="98">
        <v>2000</v>
      </c>
      <c r="J108" s="98">
        <v>150000</v>
      </c>
      <c r="K108" s="117">
        <f t="shared" si="8"/>
        <v>150000</v>
      </c>
      <c r="L108" s="95">
        <v>150000</v>
      </c>
      <c r="M108" s="95">
        <f t="shared" si="7"/>
        <v>150000</v>
      </c>
      <c r="N108" s="126"/>
    </row>
    <row r="109" spans="1:14" ht="37.5" x14ac:dyDescent="0.3">
      <c r="A109" s="97">
        <f t="shared" si="9"/>
        <v>105</v>
      </c>
      <c r="B109" s="96" t="s">
        <v>689</v>
      </c>
      <c r="C109" s="96" t="s">
        <v>690</v>
      </c>
      <c r="D109" s="97" t="s">
        <v>22</v>
      </c>
      <c r="E109" s="97" t="s">
        <v>302</v>
      </c>
      <c r="F109" s="95">
        <v>2</v>
      </c>
      <c r="G109" s="98">
        <v>30000</v>
      </c>
      <c r="H109" s="98"/>
      <c r="I109" s="98">
        <v>1000</v>
      </c>
      <c r="J109" s="98">
        <v>1000</v>
      </c>
      <c r="K109" s="117">
        <f t="shared" si="8"/>
        <v>30000</v>
      </c>
      <c r="L109" s="95">
        <v>60000</v>
      </c>
      <c r="M109" s="95">
        <f t="shared" si="7"/>
        <v>60000</v>
      </c>
      <c r="N109" s="126"/>
    </row>
    <row r="110" spans="1:14" ht="37.5" x14ac:dyDescent="0.3">
      <c r="A110" s="97">
        <f t="shared" si="9"/>
        <v>106</v>
      </c>
      <c r="B110" s="96" t="s">
        <v>243</v>
      </c>
      <c r="C110" s="96" t="s">
        <v>244</v>
      </c>
      <c r="D110" s="97" t="s">
        <v>22</v>
      </c>
      <c r="E110" s="97" t="s">
        <v>302</v>
      </c>
      <c r="F110" s="95">
        <v>2</v>
      </c>
      <c r="G110" s="98">
        <v>100</v>
      </c>
      <c r="H110" s="98"/>
      <c r="I110" s="98">
        <v>3000</v>
      </c>
      <c r="J110" s="98">
        <v>500</v>
      </c>
      <c r="K110" s="117">
        <f t="shared" si="8"/>
        <v>3000</v>
      </c>
      <c r="L110" s="95">
        <v>200</v>
      </c>
      <c r="M110" s="95">
        <f t="shared" si="7"/>
        <v>6000</v>
      </c>
      <c r="N110" s="126"/>
    </row>
    <row r="111" spans="1:14" ht="93.75" x14ac:dyDescent="0.3">
      <c r="A111" s="97">
        <f t="shared" si="9"/>
        <v>107</v>
      </c>
      <c r="B111" s="96" t="s">
        <v>245</v>
      </c>
      <c r="C111" s="96" t="s">
        <v>246</v>
      </c>
      <c r="D111" s="97" t="s">
        <v>123</v>
      </c>
      <c r="E111" s="97" t="s">
        <v>302</v>
      </c>
      <c r="F111" s="95">
        <v>3</v>
      </c>
      <c r="G111" s="98">
        <v>20000</v>
      </c>
      <c r="H111" s="98"/>
      <c r="I111" s="98">
        <v>100000</v>
      </c>
      <c r="J111" s="98">
        <v>1</v>
      </c>
      <c r="K111" s="117">
        <f t="shared" si="8"/>
        <v>100000</v>
      </c>
      <c r="L111" s="95">
        <v>60000</v>
      </c>
      <c r="M111" s="95">
        <f t="shared" si="7"/>
        <v>300000</v>
      </c>
      <c r="N111" s="126"/>
    </row>
    <row r="112" spans="1:14" ht="93.75" x14ac:dyDescent="0.3">
      <c r="A112" s="97">
        <f t="shared" si="9"/>
        <v>108</v>
      </c>
      <c r="B112" s="96" t="s">
        <v>247</v>
      </c>
      <c r="C112" s="96" t="s">
        <v>248</v>
      </c>
      <c r="D112" s="97" t="s">
        <v>123</v>
      </c>
      <c r="E112" s="97" t="s">
        <v>302</v>
      </c>
      <c r="F112" s="95">
        <v>1</v>
      </c>
      <c r="G112" s="98">
        <v>30000</v>
      </c>
      <c r="H112" s="98"/>
      <c r="I112" s="98">
        <v>100000</v>
      </c>
      <c r="J112" s="98">
        <v>1</v>
      </c>
      <c r="K112" s="117">
        <f t="shared" si="8"/>
        <v>100000</v>
      </c>
      <c r="L112" s="95">
        <v>30000</v>
      </c>
      <c r="M112" s="95">
        <f t="shared" si="7"/>
        <v>100000</v>
      </c>
      <c r="N112" s="126"/>
    </row>
    <row r="113" spans="1:14" ht="37.5" x14ac:dyDescent="0.3">
      <c r="A113" s="97">
        <f t="shared" si="9"/>
        <v>109</v>
      </c>
      <c r="B113" s="96" t="s">
        <v>622</v>
      </c>
      <c r="C113" s="96" t="s">
        <v>623</v>
      </c>
      <c r="D113" s="97" t="s">
        <v>22</v>
      </c>
      <c r="E113" s="97" t="s">
        <v>302</v>
      </c>
      <c r="F113" s="95">
        <v>2</v>
      </c>
      <c r="G113" s="98">
        <v>1</v>
      </c>
      <c r="H113" s="98"/>
      <c r="I113" s="98">
        <v>1000</v>
      </c>
      <c r="J113" s="98">
        <v>1</v>
      </c>
      <c r="K113" s="117">
        <f t="shared" si="8"/>
        <v>1000</v>
      </c>
      <c r="L113" s="95">
        <v>2</v>
      </c>
      <c r="M113" s="95">
        <f t="shared" si="7"/>
        <v>2000</v>
      </c>
      <c r="N113" s="126"/>
    </row>
    <row r="114" spans="1:14" ht="56.25" x14ac:dyDescent="0.3">
      <c r="A114" s="97">
        <f t="shared" si="9"/>
        <v>110</v>
      </c>
      <c r="B114" s="96" t="s">
        <v>624</v>
      </c>
      <c r="C114" s="96" t="s">
        <v>625</v>
      </c>
      <c r="D114" s="97" t="s">
        <v>22</v>
      </c>
      <c r="E114" s="97" t="s">
        <v>302</v>
      </c>
      <c r="F114" s="95">
        <v>1</v>
      </c>
      <c r="G114" s="98">
        <v>1</v>
      </c>
      <c r="H114" s="98"/>
      <c r="I114" s="98">
        <v>1000</v>
      </c>
      <c r="J114" s="98">
        <v>1</v>
      </c>
      <c r="K114" s="117">
        <f t="shared" si="8"/>
        <v>1000</v>
      </c>
      <c r="L114" s="95">
        <v>1</v>
      </c>
      <c r="M114" s="95">
        <f t="shared" si="7"/>
        <v>1000</v>
      </c>
      <c r="N114" s="126"/>
    </row>
    <row r="115" spans="1:14" ht="37.5" x14ac:dyDescent="0.3">
      <c r="A115" s="97">
        <f t="shared" si="9"/>
        <v>111</v>
      </c>
      <c r="B115" s="96" t="s">
        <v>250</v>
      </c>
      <c r="C115" s="96" t="s">
        <v>251</v>
      </c>
      <c r="D115" s="97" t="s">
        <v>22</v>
      </c>
      <c r="E115" s="97" t="s">
        <v>302</v>
      </c>
      <c r="F115" s="95">
        <v>12</v>
      </c>
      <c r="G115" s="98">
        <v>1000</v>
      </c>
      <c r="H115" s="98"/>
      <c r="I115" s="98">
        <v>2000</v>
      </c>
      <c r="J115" s="98">
        <v>1000</v>
      </c>
      <c r="K115" s="117">
        <f t="shared" si="8"/>
        <v>2000</v>
      </c>
      <c r="L115" s="95">
        <v>12000</v>
      </c>
      <c r="M115" s="95">
        <f t="shared" si="7"/>
        <v>24000</v>
      </c>
      <c r="N115" s="126"/>
    </row>
    <row r="116" spans="1:14" ht="37.5" x14ac:dyDescent="0.3">
      <c r="A116" s="97">
        <f t="shared" si="9"/>
        <v>112</v>
      </c>
      <c r="B116" s="96" t="s">
        <v>252</v>
      </c>
      <c r="C116" s="96" t="s">
        <v>253</v>
      </c>
      <c r="D116" s="97" t="s">
        <v>22</v>
      </c>
      <c r="E116" s="97" t="s">
        <v>731</v>
      </c>
      <c r="F116" s="95">
        <v>6</v>
      </c>
      <c r="G116" s="98">
        <v>1000</v>
      </c>
      <c r="H116" s="98"/>
      <c r="I116" s="98">
        <v>3000</v>
      </c>
      <c r="J116" s="98">
        <v>500</v>
      </c>
      <c r="K116" s="117">
        <f t="shared" si="8"/>
        <v>3000</v>
      </c>
      <c r="L116" s="95">
        <v>6000</v>
      </c>
      <c r="M116" s="95">
        <f t="shared" si="7"/>
        <v>18000</v>
      </c>
      <c r="N116" s="126"/>
    </row>
    <row r="117" spans="1:14" ht="37.5" x14ac:dyDescent="0.3">
      <c r="A117" s="97">
        <f t="shared" si="9"/>
        <v>113</v>
      </c>
      <c r="B117" s="96" t="s">
        <v>257</v>
      </c>
      <c r="C117" s="96" t="s">
        <v>258</v>
      </c>
      <c r="D117" s="97" t="s">
        <v>22</v>
      </c>
      <c r="E117" s="97" t="s">
        <v>731</v>
      </c>
      <c r="F117" s="95">
        <v>8</v>
      </c>
      <c r="G117" s="98">
        <v>1052.75</v>
      </c>
      <c r="H117" s="98"/>
      <c r="I117" s="98">
        <v>4000</v>
      </c>
      <c r="J117" s="98">
        <v>500</v>
      </c>
      <c r="K117" s="117">
        <f t="shared" si="8"/>
        <v>4000</v>
      </c>
      <c r="L117" s="95">
        <v>8422</v>
      </c>
      <c r="M117" s="95">
        <f t="shared" si="7"/>
        <v>32000</v>
      </c>
      <c r="N117" s="126"/>
    </row>
    <row r="118" spans="1:14" ht="37.5" x14ac:dyDescent="0.3">
      <c r="A118" s="97">
        <f t="shared" si="9"/>
        <v>114</v>
      </c>
      <c r="B118" s="96" t="s">
        <v>262</v>
      </c>
      <c r="C118" s="96" t="s">
        <v>263</v>
      </c>
      <c r="D118" s="97" t="s">
        <v>22</v>
      </c>
      <c r="E118" s="97" t="s">
        <v>731</v>
      </c>
      <c r="F118" s="95">
        <v>4</v>
      </c>
      <c r="G118" s="98">
        <v>1000</v>
      </c>
      <c r="H118" s="98"/>
      <c r="I118" s="98">
        <v>4000</v>
      </c>
      <c r="J118" s="98">
        <v>500</v>
      </c>
      <c r="K118" s="117">
        <f t="shared" si="8"/>
        <v>4000</v>
      </c>
      <c r="L118" s="95">
        <v>4000</v>
      </c>
      <c r="M118" s="95">
        <f t="shared" si="7"/>
        <v>16000</v>
      </c>
      <c r="N118" s="126"/>
    </row>
    <row r="119" spans="1:14" ht="37.5" x14ac:dyDescent="0.3">
      <c r="A119" s="97">
        <f t="shared" si="9"/>
        <v>115</v>
      </c>
      <c r="B119" s="96" t="s">
        <v>272</v>
      </c>
      <c r="C119" s="96" t="s">
        <v>273</v>
      </c>
      <c r="D119" s="97" t="s">
        <v>22</v>
      </c>
      <c r="E119" s="97" t="s">
        <v>731</v>
      </c>
      <c r="F119" s="95">
        <v>41</v>
      </c>
      <c r="G119" s="98">
        <v>1000</v>
      </c>
      <c r="H119" s="98"/>
      <c r="I119" s="98">
        <v>3000</v>
      </c>
      <c r="J119" s="98">
        <v>250</v>
      </c>
      <c r="K119" s="117">
        <f t="shared" si="8"/>
        <v>3000</v>
      </c>
      <c r="L119" s="95">
        <v>41000</v>
      </c>
      <c r="M119" s="95">
        <f t="shared" si="7"/>
        <v>123000</v>
      </c>
      <c r="N119" s="126"/>
    </row>
    <row r="120" spans="1:14" ht="37.5" x14ac:dyDescent="0.3">
      <c r="A120" s="97">
        <f t="shared" si="9"/>
        <v>116</v>
      </c>
      <c r="B120" s="96" t="s">
        <v>274</v>
      </c>
      <c r="C120" s="96" t="s">
        <v>275</v>
      </c>
      <c r="D120" s="97" t="s">
        <v>22</v>
      </c>
      <c r="E120" s="97" t="s">
        <v>731</v>
      </c>
      <c r="F120" s="95">
        <v>118</v>
      </c>
      <c r="G120" s="98">
        <v>1000</v>
      </c>
      <c r="H120" s="98"/>
      <c r="I120" s="98">
        <v>3000</v>
      </c>
      <c r="J120" s="98">
        <v>1000</v>
      </c>
      <c r="K120" s="117">
        <f t="shared" si="8"/>
        <v>3000</v>
      </c>
      <c r="L120" s="95">
        <v>118000</v>
      </c>
      <c r="M120" s="95">
        <f t="shared" si="7"/>
        <v>354000</v>
      </c>
      <c r="N120" s="126"/>
    </row>
    <row r="121" spans="1:14" ht="37.5" x14ac:dyDescent="0.3">
      <c r="A121" s="97">
        <f t="shared" si="9"/>
        <v>117</v>
      </c>
      <c r="B121" s="96" t="s">
        <v>276</v>
      </c>
      <c r="C121" s="96" t="s">
        <v>277</v>
      </c>
      <c r="D121" s="97" t="s">
        <v>22</v>
      </c>
      <c r="E121" s="97" t="s">
        <v>731</v>
      </c>
      <c r="F121" s="95">
        <v>155</v>
      </c>
      <c r="G121" s="98">
        <v>1000</v>
      </c>
      <c r="H121" s="98"/>
      <c r="I121" s="98">
        <v>3000</v>
      </c>
      <c r="J121" s="98">
        <v>1000</v>
      </c>
      <c r="K121" s="117">
        <f t="shared" si="8"/>
        <v>3000</v>
      </c>
      <c r="L121" s="95">
        <v>155000</v>
      </c>
      <c r="M121" s="95">
        <f t="shared" si="7"/>
        <v>465000</v>
      </c>
      <c r="N121" s="126"/>
    </row>
    <row r="122" spans="1:14" ht="37.5" x14ac:dyDescent="0.3">
      <c r="A122" s="97">
        <f t="shared" si="9"/>
        <v>118</v>
      </c>
      <c r="B122" s="96" t="s">
        <v>278</v>
      </c>
      <c r="C122" s="96" t="s">
        <v>279</v>
      </c>
      <c r="D122" s="97" t="s">
        <v>22</v>
      </c>
      <c r="E122" s="97" t="s">
        <v>731</v>
      </c>
      <c r="F122" s="95">
        <v>29</v>
      </c>
      <c r="G122" s="98">
        <v>1000</v>
      </c>
      <c r="H122" s="98"/>
      <c r="I122" s="98">
        <v>3000</v>
      </c>
      <c r="J122" s="98">
        <v>1000</v>
      </c>
      <c r="K122" s="117">
        <f t="shared" si="8"/>
        <v>3000</v>
      </c>
      <c r="L122" s="95">
        <v>29000</v>
      </c>
      <c r="M122" s="95">
        <f t="shared" si="7"/>
        <v>87000</v>
      </c>
      <c r="N122" s="126"/>
    </row>
    <row r="123" spans="1:14" ht="37.5" x14ac:dyDescent="0.3">
      <c r="A123" s="97">
        <f t="shared" si="9"/>
        <v>119</v>
      </c>
      <c r="B123" s="96" t="s">
        <v>282</v>
      </c>
      <c r="C123" s="96" t="s">
        <v>283</v>
      </c>
      <c r="D123" s="97" t="s">
        <v>22</v>
      </c>
      <c r="E123" s="97" t="s">
        <v>731</v>
      </c>
      <c r="F123" s="95">
        <v>10</v>
      </c>
      <c r="G123" s="98">
        <v>1000</v>
      </c>
      <c r="H123" s="98"/>
      <c r="I123" s="98">
        <v>3000</v>
      </c>
      <c r="J123" s="98">
        <v>1000</v>
      </c>
      <c r="K123" s="117">
        <f t="shared" si="8"/>
        <v>3000</v>
      </c>
      <c r="L123" s="95">
        <v>10000</v>
      </c>
      <c r="M123" s="95">
        <f t="shared" si="7"/>
        <v>30000</v>
      </c>
      <c r="N123" s="126"/>
    </row>
    <row r="124" spans="1:14" ht="37.5" x14ac:dyDescent="0.3">
      <c r="A124" s="97">
        <f t="shared" si="9"/>
        <v>120</v>
      </c>
      <c r="B124" s="96" t="s">
        <v>691</v>
      </c>
      <c r="C124" s="96" t="s">
        <v>692</v>
      </c>
      <c r="D124" s="97" t="s">
        <v>22</v>
      </c>
      <c r="E124" s="97" t="s">
        <v>302</v>
      </c>
      <c r="F124" s="95">
        <v>39</v>
      </c>
      <c r="G124" s="98">
        <v>1</v>
      </c>
      <c r="H124" s="98"/>
      <c r="I124" s="98">
        <v>1000</v>
      </c>
      <c r="J124" s="98">
        <v>100</v>
      </c>
      <c r="K124" s="117">
        <f t="shared" si="8"/>
        <v>1000</v>
      </c>
      <c r="L124" s="95">
        <v>39</v>
      </c>
      <c r="M124" s="95">
        <f t="shared" si="7"/>
        <v>39000</v>
      </c>
      <c r="N124" s="126"/>
    </row>
    <row r="125" spans="1:14" ht="37.5" x14ac:dyDescent="0.3">
      <c r="A125" s="97">
        <f t="shared" si="9"/>
        <v>121</v>
      </c>
      <c r="B125" s="96" t="s">
        <v>626</v>
      </c>
      <c r="C125" s="96" t="s">
        <v>627</v>
      </c>
      <c r="D125" s="97" t="s">
        <v>11</v>
      </c>
      <c r="E125" s="97" t="s">
        <v>302</v>
      </c>
      <c r="F125" s="95">
        <v>8.1</v>
      </c>
      <c r="G125" s="98">
        <v>1221.98</v>
      </c>
      <c r="H125" s="98"/>
      <c r="I125" s="98">
        <v>8000</v>
      </c>
      <c r="J125" s="98">
        <v>500</v>
      </c>
      <c r="K125" s="117">
        <f t="shared" si="8"/>
        <v>8000</v>
      </c>
      <c r="L125" s="95">
        <v>9898</v>
      </c>
      <c r="M125" s="95">
        <f t="shared" si="7"/>
        <v>64800</v>
      </c>
      <c r="N125" s="126"/>
    </row>
    <row r="126" spans="1:14" ht="37.5" x14ac:dyDescent="0.3">
      <c r="A126" s="97">
        <f t="shared" si="9"/>
        <v>122</v>
      </c>
      <c r="B126" s="96" t="s">
        <v>628</v>
      </c>
      <c r="C126" s="96" t="s">
        <v>629</v>
      </c>
      <c r="D126" s="97" t="s">
        <v>22</v>
      </c>
      <c r="E126" s="97" t="s">
        <v>302</v>
      </c>
      <c r="F126" s="95">
        <v>8</v>
      </c>
      <c r="G126" s="98">
        <v>2000</v>
      </c>
      <c r="H126" s="98"/>
      <c r="I126" s="98">
        <v>1000</v>
      </c>
      <c r="J126" s="98">
        <v>1</v>
      </c>
      <c r="K126" s="117">
        <f t="shared" si="8"/>
        <v>2000</v>
      </c>
      <c r="L126" s="95">
        <v>16000</v>
      </c>
      <c r="M126" s="95">
        <f t="shared" si="7"/>
        <v>16000</v>
      </c>
      <c r="N126" s="126"/>
    </row>
    <row r="127" spans="1:14" ht="37.5" x14ac:dyDescent="0.3">
      <c r="A127" s="97">
        <f t="shared" si="9"/>
        <v>123</v>
      </c>
      <c r="B127" s="96" t="s">
        <v>693</v>
      </c>
      <c r="C127" s="96" t="s">
        <v>694</v>
      </c>
      <c r="D127" s="97" t="s">
        <v>22</v>
      </c>
      <c r="E127" s="97" t="s">
        <v>302</v>
      </c>
      <c r="F127" s="95">
        <v>10</v>
      </c>
      <c r="G127" s="98">
        <v>1</v>
      </c>
      <c r="H127" s="98"/>
      <c r="I127" s="98">
        <v>1000</v>
      </c>
      <c r="J127" s="98">
        <v>100</v>
      </c>
      <c r="K127" s="117">
        <f t="shared" si="8"/>
        <v>1000</v>
      </c>
      <c r="L127" s="95">
        <v>10</v>
      </c>
      <c r="M127" s="95">
        <f t="shared" si="7"/>
        <v>10000</v>
      </c>
      <c r="N127" s="126"/>
    </row>
    <row r="128" spans="1:14" ht="37.5" x14ac:dyDescent="0.3">
      <c r="A128" s="97">
        <f t="shared" si="9"/>
        <v>124</v>
      </c>
      <c r="B128" s="96" t="s">
        <v>695</v>
      </c>
      <c r="C128" s="96" t="s">
        <v>696</v>
      </c>
      <c r="D128" s="97" t="s">
        <v>22</v>
      </c>
      <c r="E128" s="97" t="s">
        <v>302</v>
      </c>
      <c r="F128" s="95">
        <v>6</v>
      </c>
      <c r="G128" s="98">
        <v>10000</v>
      </c>
      <c r="H128" s="98"/>
      <c r="I128" s="98">
        <v>1000</v>
      </c>
      <c r="J128" s="98">
        <v>100</v>
      </c>
      <c r="K128" s="117">
        <f t="shared" si="8"/>
        <v>10000</v>
      </c>
      <c r="L128" s="95">
        <v>60000</v>
      </c>
      <c r="M128" s="95">
        <f t="shared" si="7"/>
        <v>60000</v>
      </c>
      <c r="N128" s="126"/>
    </row>
    <row r="129" spans="1:14" hidden="1" x14ac:dyDescent="0.3">
      <c r="A129" s="99"/>
      <c r="B129" s="100" t="s">
        <v>604</v>
      </c>
      <c r="C129" s="101"/>
      <c r="D129" s="99"/>
      <c r="E129" s="102"/>
      <c r="F129" s="99"/>
      <c r="G129" s="98"/>
      <c r="H129" s="98"/>
      <c r="I129" s="98"/>
      <c r="J129" s="98"/>
      <c r="K129" s="117"/>
      <c r="L129" s="117">
        <v>93143439</v>
      </c>
      <c r="M129" s="103">
        <f>SUM(M5:M128)</f>
        <v>364215300</v>
      </c>
      <c r="N129" s="126"/>
    </row>
    <row r="130" spans="1:14" x14ac:dyDescent="0.3">
      <c r="A130" s="167" t="s">
        <v>697</v>
      </c>
      <c r="B130" s="168"/>
      <c r="C130" s="168"/>
      <c r="D130" s="168"/>
      <c r="E130" s="169"/>
      <c r="F130" s="95"/>
      <c r="G130" s="98"/>
      <c r="H130" s="98"/>
      <c r="I130" s="98"/>
      <c r="J130" s="98"/>
      <c r="K130" s="117"/>
      <c r="L130" s="117"/>
      <c r="M130" s="95"/>
      <c r="N130" s="126"/>
    </row>
    <row r="131" spans="1:14" x14ac:dyDescent="0.3">
      <c r="A131" s="97">
        <v>1</v>
      </c>
      <c r="B131" s="96"/>
      <c r="C131" s="96" t="s">
        <v>698</v>
      </c>
      <c r="D131" s="97" t="s">
        <v>22</v>
      </c>
      <c r="E131" s="97" t="s">
        <v>302</v>
      </c>
      <c r="F131" s="95">
        <v>2</v>
      </c>
      <c r="G131" s="98">
        <v>1000</v>
      </c>
      <c r="H131" s="98"/>
      <c r="I131" s="98">
        <v>5000</v>
      </c>
      <c r="J131" s="98">
        <v>10000</v>
      </c>
      <c r="K131" s="117">
        <f t="shared" si="8"/>
        <v>10000</v>
      </c>
      <c r="L131" s="95">
        <f>G131*F131</f>
        <v>2000</v>
      </c>
      <c r="M131" s="95">
        <f t="shared" ref="M131:M169" si="10">ROUND(K131*F131,0)</f>
        <v>20000</v>
      </c>
      <c r="N131" s="126"/>
    </row>
    <row r="132" spans="1:14" x14ac:dyDescent="0.3">
      <c r="A132" s="97">
        <v>2</v>
      </c>
      <c r="B132" s="96"/>
      <c r="C132" s="96" t="s">
        <v>699</v>
      </c>
      <c r="D132" s="97" t="s">
        <v>22</v>
      </c>
      <c r="E132" s="97" t="s">
        <v>302</v>
      </c>
      <c r="F132" s="95">
        <v>12</v>
      </c>
      <c r="G132" s="98">
        <v>1000</v>
      </c>
      <c r="H132" s="98"/>
      <c r="I132" s="98">
        <v>5000</v>
      </c>
      <c r="J132" s="98">
        <v>5000</v>
      </c>
      <c r="K132" s="117">
        <f t="shared" si="8"/>
        <v>5000</v>
      </c>
      <c r="L132" s="95">
        <f t="shared" ref="L132:L174" si="11">G132*F132</f>
        <v>12000</v>
      </c>
      <c r="M132" s="95">
        <f t="shared" si="10"/>
        <v>60000</v>
      </c>
      <c r="N132" s="126"/>
    </row>
    <row r="133" spans="1:14" x14ac:dyDescent="0.3">
      <c r="A133" s="97">
        <v>3</v>
      </c>
      <c r="B133" s="96"/>
      <c r="C133" s="96" t="s">
        <v>700</v>
      </c>
      <c r="D133" s="97" t="s">
        <v>22</v>
      </c>
      <c r="E133" s="97" t="s">
        <v>302</v>
      </c>
      <c r="F133" s="95">
        <v>13</v>
      </c>
      <c r="G133" s="98">
        <v>1000</v>
      </c>
      <c r="H133" s="98"/>
      <c r="I133" s="98">
        <v>5000</v>
      </c>
      <c r="J133" s="98">
        <v>5000</v>
      </c>
      <c r="K133" s="117">
        <f t="shared" si="8"/>
        <v>5000</v>
      </c>
      <c r="L133" s="95">
        <f t="shared" si="11"/>
        <v>13000</v>
      </c>
      <c r="M133" s="95">
        <f t="shared" si="10"/>
        <v>65000</v>
      </c>
      <c r="N133" s="126"/>
    </row>
    <row r="134" spans="1:14" x14ac:dyDescent="0.3">
      <c r="A134" s="97">
        <v>4</v>
      </c>
      <c r="B134" s="96"/>
      <c r="C134" s="96" t="s">
        <v>701</v>
      </c>
      <c r="D134" s="97" t="s">
        <v>22</v>
      </c>
      <c r="E134" s="97" t="s">
        <v>302</v>
      </c>
      <c r="F134" s="95">
        <v>1</v>
      </c>
      <c r="G134" s="98">
        <v>1000</v>
      </c>
      <c r="H134" s="98"/>
      <c r="I134" s="98">
        <v>5000</v>
      </c>
      <c r="J134" s="98">
        <v>10000</v>
      </c>
      <c r="K134" s="117">
        <f t="shared" si="8"/>
        <v>10000</v>
      </c>
      <c r="L134" s="95">
        <f t="shared" si="11"/>
        <v>1000</v>
      </c>
      <c r="M134" s="95">
        <f t="shared" si="10"/>
        <v>10000</v>
      </c>
      <c r="N134" s="126"/>
    </row>
    <row r="135" spans="1:14" ht="37.5" x14ac:dyDescent="0.3">
      <c r="A135" s="97">
        <v>5</v>
      </c>
      <c r="B135" s="96"/>
      <c r="C135" s="96" t="s">
        <v>702</v>
      </c>
      <c r="D135" s="97" t="s">
        <v>22</v>
      </c>
      <c r="E135" s="97" t="s">
        <v>302</v>
      </c>
      <c r="F135" s="95">
        <v>2</v>
      </c>
      <c r="G135" s="98">
        <v>1000</v>
      </c>
      <c r="H135" s="98"/>
      <c r="I135" s="98">
        <v>5000</v>
      </c>
      <c r="J135" s="98">
        <v>20000</v>
      </c>
      <c r="K135" s="117">
        <f t="shared" ref="K135:K168" si="12">MAX(G135:J135)</f>
        <v>20000</v>
      </c>
      <c r="L135" s="95">
        <f t="shared" si="11"/>
        <v>2000</v>
      </c>
      <c r="M135" s="95">
        <f t="shared" si="10"/>
        <v>40000</v>
      </c>
      <c r="N135" s="126"/>
    </row>
    <row r="136" spans="1:14" x14ac:dyDescent="0.3">
      <c r="A136" s="97">
        <v>6</v>
      </c>
      <c r="B136" s="96"/>
      <c r="C136" s="96" t="s">
        <v>703</v>
      </c>
      <c r="D136" s="97" t="s">
        <v>22</v>
      </c>
      <c r="E136" s="97" t="s">
        <v>302</v>
      </c>
      <c r="F136" s="95">
        <v>8</v>
      </c>
      <c r="G136" s="98">
        <v>1000</v>
      </c>
      <c r="H136" s="98"/>
      <c r="I136" s="98">
        <v>15000</v>
      </c>
      <c r="J136" s="98">
        <v>50000</v>
      </c>
      <c r="K136" s="117">
        <f t="shared" si="12"/>
        <v>50000</v>
      </c>
      <c r="L136" s="95">
        <f t="shared" si="11"/>
        <v>8000</v>
      </c>
      <c r="M136" s="95">
        <f t="shared" si="10"/>
        <v>400000</v>
      </c>
      <c r="N136" s="126"/>
    </row>
    <row r="137" spans="1:14" ht="37.5" x14ac:dyDescent="0.3">
      <c r="A137" s="97">
        <v>7</v>
      </c>
      <c r="B137" s="96"/>
      <c r="C137" s="96" t="s">
        <v>466</v>
      </c>
      <c r="D137" s="97" t="s">
        <v>22</v>
      </c>
      <c r="E137" s="97" t="s">
        <v>302</v>
      </c>
      <c r="F137" s="95">
        <v>1</v>
      </c>
      <c r="G137" s="98">
        <v>1000</v>
      </c>
      <c r="H137" s="98"/>
      <c r="I137" s="98">
        <v>1000</v>
      </c>
      <c r="J137" s="98">
        <v>15000</v>
      </c>
      <c r="K137" s="117">
        <f t="shared" si="12"/>
        <v>15000</v>
      </c>
      <c r="L137" s="95">
        <f t="shared" si="11"/>
        <v>1000</v>
      </c>
      <c r="M137" s="95">
        <f t="shared" si="10"/>
        <v>15000</v>
      </c>
      <c r="N137" s="126"/>
    </row>
    <row r="138" spans="1:14" x14ac:dyDescent="0.3">
      <c r="A138" s="97">
        <v>8</v>
      </c>
      <c r="B138" s="96"/>
      <c r="C138" s="96" t="s">
        <v>704</v>
      </c>
      <c r="D138" s="97" t="s">
        <v>22</v>
      </c>
      <c r="E138" s="97" t="s">
        <v>302</v>
      </c>
      <c r="F138" s="95">
        <v>1</v>
      </c>
      <c r="G138" s="98">
        <v>1000</v>
      </c>
      <c r="H138" s="98"/>
      <c r="I138" s="98">
        <v>1000</v>
      </c>
      <c r="J138" s="98">
        <v>2000</v>
      </c>
      <c r="K138" s="117">
        <f t="shared" si="12"/>
        <v>2000</v>
      </c>
      <c r="L138" s="95">
        <f t="shared" si="11"/>
        <v>1000</v>
      </c>
      <c r="M138" s="95">
        <f t="shared" si="10"/>
        <v>2000</v>
      </c>
      <c r="N138" s="126"/>
    </row>
    <row r="139" spans="1:14" ht="37.5" x14ac:dyDescent="0.3">
      <c r="A139" s="97">
        <v>9</v>
      </c>
      <c r="B139" s="96"/>
      <c r="C139" s="96" t="s">
        <v>705</v>
      </c>
      <c r="D139" s="97" t="s">
        <v>22</v>
      </c>
      <c r="E139" s="97" t="s">
        <v>302</v>
      </c>
      <c r="F139" s="95">
        <v>1</v>
      </c>
      <c r="G139" s="98">
        <v>1000</v>
      </c>
      <c r="H139" s="98"/>
      <c r="I139" s="98">
        <v>100000</v>
      </c>
      <c r="J139" s="98">
        <v>35000</v>
      </c>
      <c r="K139" s="117">
        <f t="shared" si="12"/>
        <v>100000</v>
      </c>
      <c r="L139" s="95">
        <f t="shared" si="11"/>
        <v>1000</v>
      </c>
      <c r="M139" s="95">
        <f t="shared" si="10"/>
        <v>100000</v>
      </c>
      <c r="N139" s="126"/>
    </row>
    <row r="140" spans="1:14" x14ac:dyDescent="0.3">
      <c r="A140" s="97">
        <v>10</v>
      </c>
      <c r="B140" s="96"/>
      <c r="C140" s="96" t="s">
        <v>474</v>
      </c>
      <c r="D140" s="97" t="s">
        <v>22</v>
      </c>
      <c r="E140" s="97" t="s">
        <v>302</v>
      </c>
      <c r="F140" s="95">
        <v>4</v>
      </c>
      <c r="G140" s="98">
        <v>1000</v>
      </c>
      <c r="H140" s="98"/>
      <c r="I140" s="98">
        <v>2000</v>
      </c>
      <c r="J140" s="98">
        <v>1000</v>
      </c>
      <c r="K140" s="117">
        <f t="shared" si="12"/>
        <v>2000</v>
      </c>
      <c r="L140" s="95">
        <f t="shared" si="11"/>
        <v>4000</v>
      </c>
      <c r="M140" s="95">
        <f t="shared" si="10"/>
        <v>8000</v>
      </c>
      <c r="N140" s="126"/>
    </row>
    <row r="141" spans="1:14" x14ac:dyDescent="0.3">
      <c r="A141" s="97">
        <v>11</v>
      </c>
      <c r="B141" s="96"/>
      <c r="C141" s="96" t="s">
        <v>706</v>
      </c>
      <c r="D141" s="97" t="s">
        <v>22</v>
      </c>
      <c r="E141" s="97" t="s">
        <v>302</v>
      </c>
      <c r="F141" s="95">
        <v>12</v>
      </c>
      <c r="G141" s="98">
        <v>1000</v>
      </c>
      <c r="H141" s="98"/>
      <c r="I141" s="98">
        <v>1000</v>
      </c>
      <c r="J141" s="98">
        <v>2000</v>
      </c>
      <c r="K141" s="117">
        <f t="shared" si="12"/>
        <v>2000</v>
      </c>
      <c r="L141" s="95">
        <f t="shared" si="11"/>
        <v>12000</v>
      </c>
      <c r="M141" s="95">
        <f t="shared" si="10"/>
        <v>24000</v>
      </c>
      <c r="N141" s="126"/>
    </row>
    <row r="142" spans="1:14" x14ac:dyDescent="0.3">
      <c r="A142" s="97">
        <v>12</v>
      </c>
      <c r="B142" s="96"/>
      <c r="C142" s="96" t="s">
        <v>707</v>
      </c>
      <c r="D142" s="97" t="s">
        <v>22</v>
      </c>
      <c r="E142" s="97" t="s">
        <v>302</v>
      </c>
      <c r="F142" s="95">
        <v>1</v>
      </c>
      <c r="G142" s="98">
        <v>1000</v>
      </c>
      <c r="H142" s="98"/>
      <c r="I142" s="98">
        <v>20000</v>
      </c>
      <c r="J142" s="98">
        <v>100000</v>
      </c>
      <c r="K142" s="117">
        <f t="shared" si="12"/>
        <v>100000</v>
      </c>
      <c r="L142" s="95">
        <f t="shared" si="11"/>
        <v>1000</v>
      </c>
      <c r="M142" s="95">
        <f t="shared" si="10"/>
        <v>100000</v>
      </c>
      <c r="N142" s="126"/>
    </row>
    <row r="143" spans="1:14" x14ac:dyDescent="0.3">
      <c r="A143" s="97">
        <v>13</v>
      </c>
      <c r="B143" s="96"/>
      <c r="C143" s="96" t="s">
        <v>708</v>
      </c>
      <c r="D143" s="97" t="s">
        <v>22</v>
      </c>
      <c r="E143" s="97" t="s">
        <v>302</v>
      </c>
      <c r="F143" s="95">
        <v>1</v>
      </c>
      <c r="G143" s="98">
        <v>1000</v>
      </c>
      <c r="H143" s="98"/>
      <c r="I143" s="98">
        <v>10000</v>
      </c>
      <c r="J143" s="98">
        <v>200</v>
      </c>
      <c r="K143" s="117">
        <f t="shared" si="12"/>
        <v>10000</v>
      </c>
      <c r="L143" s="95">
        <f t="shared" si="11"/>
        <v>1000</v>
      </c>
      <c r="M143" s="95">
        <f t="shared" si="10"/>
        <v>10000</v>
      </c>
      <c r="N143" s="126"/>
    </row>
    <row r="144" spans="1:14" x14ac:dyDescent="0.3">
      <c r="A144" s="97">
        <v>14</v>
      </c>
      <c r="B144" s="96"/>
      <c r="C144" s="96" t="s">
        <v>709</v>
      </c>
      <c r="D144" s="97" t="s">
        <v>22</v>
      </c>
      <c r="E144" s="97" t="s">
        <v>302</v>
      </c>
      <c r="F144" s="95">
        <v>1</v>
      </c>
      <c r="G144" s="98">
        <v>1000</v>
      </c>
      <c r="H144" s="98"/>
      <c r="I144" s="98">
        <v>10000</v>
      </c>
      <c r="J144" s="98">
        <v>200</v>
      </c>
      <c r="K144" s="117">
        <f t="shared" si="12"/>
        <v>10000</v>
      </c>
      <c r="L144" s="95">
        <f t="shared" si="11"/>
        <v>1000</v>
      </c>
      <c r="M144" s="95">
        <f t="shared" si="10"/>
        <v>10000</v>
      </c>
      <c r="N144" s="126"/>
    </row>
    <row r="145" spans="1:14" ht="37.5" x14ac:dyDescent="0.3">
      <c r="A145" s="97">
        <v>15</v>
      </c>
      <c r="B145" s="96"/>
      <c r="C145" s="96" t="s">
        <v>710</v>
      </c>
      <c r="D145" s="97" t="s">
        <v>22</v>
      </c>
      <c r="E145" s="97" t="s">
        <v>302</v>
      </c>
      <c r="F145" s="95">
        <v>1</v>
      </c>
      <c r="G145" s="98">
        <v>1000</v>
      </c>
      <c r="H145" s="98"/>
      <c r="I145" s="98">
        <v>10000</v>
      </c>
      <c r="J145" s="98">
        <v>200</v>
      </c>
      <c r="K145" s="117">
        <f t="shared" si="12"/>
        <v>10000</v>
      </c>
      <c r="L145" s="95">
        <f t="shared" si="11"/>
        <v>1000</v>
      </c>
      <c r="M145" s="95">
        <f t="shared" si="10"/>
        <v>10000</v>
      </c>
      <c r="N145" s="126"/>
    </row>
    <row r="146" spans="1:14" ht="37.5" x14ac:dyDescent="0.3">
      <c r="A146" s="97">
        <v>16</v>
      </c>
      <c r="B146" s="96"/>
      <c r="C146" s="96" t="s">
        <v>711</v>
      </c>
      <c r="D146" s="97" t="s">
        <v>22</v>
      </c>
      <c r="E146" s="97" t="s">
        <v>302</v>
      </c>
      <c r="F146" s="95">
        <v>1</v>
      </c>
      <c r="G146" s="98">
        <v>1000</v>
      </c>
      <c r="H146" s="98"/>
      <c r="I146" s="98">
        <v>10000</v>
      </c>
      <c r="J146" s="98">
        <v>200</v>
      </c>
      <c r="K146" s="117">
        <f t="shared" si="12"/>
        <v>10000</v>
      </c>
      <c r="L146" s="95">
        <f t="shared" si="11"/>
        <v>1000</v>
      </c>
      <c r="M146" s="95">
        <f t="shared" si="10"/>
        <v>10000</v>
      </c>
      <c r="N146" s="126"/>
    </row>
    <row r="147" spans="1:14" ht="37.5" x14ac:dyDescent="0.3">
      <c r="A147" s="97">
        <v>17</v>
      </c>
      <c r="B147" s="96"/>
      <c r="C147" s="96" t="s">
        <v>712</v>
      </c>
      <c r="D147" s="97" t="s">
        <v>22</v>
      </c>
      <c r="E147" s="97" t="s">
        <v>302</v>
      </c>
      <c r="F147" s="95">
        <v>1</v>
      </c>
      <c r="G147" s="98">
        <v>1000</v>
      </c>
      <c r="H147" s="98"/>
      <c r="I147" s="98">
        <v>5000</v>
      </c>
      <c r="J147" s="98">
        <v>500</v>
      </c>
      <c r="K147" s="117">
        <f t="shared" si="12"/>
        <v>5000</v>
      </c>
      <c r="L147" s="95">
        <f t="shared" si="11"/>
        <v>1000</v>
      </c>
      <c r="M147" s="95">
        <f t="shared" si="10"/>
        <v>5000</v>
      </c>
      <c r="N147" s="126"/>
    </row>
    <row r="148" spans="1:14" ht="37.5" x14ac:dyDescent="0.3">
      <c r="A148" s="97">
        <v>18</v>
      </c>
      <c r="B148" s="96"/>
      <c r="C148" s="96" t="s">
        <v>713</v>
      </c>
      <c r="D148" s="97" t="s">
        <v>22</v>
      </c>
      <c r="E148" s="97" t="s">
        <v>302</v>
      </c>
      <c r="F148" s="95">
        <v>3</v>
      </c>
      <c r="G148" s="98">
        <v>1000</v>
      </c>
      <c r="H148" s="98"/>
      <c r="I148" s="98">
        <v>10000</v>
      </c>
      <c r="J148" s="98">
        <v>500</v>
      </c>
      <c r="K148" s="117">
        <f t="shared" si="12"/>
        <v>10000</v>
      </c>
      <c r="L148" s="95">
        <f t="shared" si="11"/>
        <v>3000</v>
      </c>
      <c r="M148" s="95">
        <f t="shared" si="10"/>
        <v>30000</v>
      </c>
      <c r="N148" s="126"/>
    </row>
    <row r="149" spans="1:14" x14ac:dyDescent="0.3">
      <c r="A149" s="97">
        <v>19</v>
      </c>
      <c r="B149" s="96"/>
      <c r="C149" s="96" t="s">
        <v>334</v>
      </c>
      <c r="D149" s="97" t="s">
        <v>22</v>
      </c>
      <c r="E149" s="97" t="s">
        <v>302</v>
      </c>
      <c r="F149" s="95">
        <v>13</v>
      </c>
      <c r="G149" s="98">
        <v>1000</v>
      </c>
      <c r="H149" s="98"/>
      <c r="I149" s="98">
        <v>2000</v>
      </c>
      <c r="J149" s="98">
        <v>7000</v>
      </c>
      <c r="K149" s="117">
        <f t="shared" si="12"/>
        <v>7000</v>
      </c>
      <c r="L149" s="95">
        <f t="shared" si="11"/>
        <v>13000</v>
      </c>
      <c r="M149" s="95">
        <f t="shared" si="10"/>
        <v>91000</v>
      </c>
      <c r="N149" s="126"/>
    </row>
    <row r="150" spans="1:14" x14ac:dyDescent="0.3">
      <c r="A150" s="97">
        <v>20</v>
      </c>
      <c r="B150" s="96"/>
      <c r="C150" s="96" t="s">
        <v>714</v>
      </c>
      <c r="D150" s="97" t="s">
        <v>22</v>
      </c>
      <c r="E150" s="97" t="s">
        <v>302</v>
      </c>
      <c r="F150" s="95">
        <v>2</v>
      </c>
      <c r="G150" s="98">
        <v>1000</v>
      </c>
      <c r="H150" s="98"/>
      <c r="I150" s="98">
        <v>10000</v>
      </c>
      <c r="J150" s="98">
        <v>10000</v>
      </c>
      <c r="K150" s="117">
        <f t="shared" si="12"/>
        <v>10000</v>
      </c>
      <c r="L150" s="95">
        <f t="shared" si="11"/>
        <v>2000</v>
      </c>
      <c r="M150" s="95">
        <f t="shared" si="10"/>
        <v>20000</v>
      </c>
      <c r="N150" s="126"/>
    </row>
    <row r="151" spans="1:14" x14ac:dyDescent="0.3">
      <c r="A151" s="97">
        <v>21</v>
      </c>
      <c r="B151" s="96"/>
      <c r="C151" s="96" t="s">
        <v>715</v>
      </c>
      <c r="D151" s="97" t="s">
        <v>22</v>
      </c>
      <c r="E151" s="97" t="s">
        <v>302</v>
      </c>
      <c r="F151" s="95">
        <v>1</v>
      </c>
      <c r="G151" s="98">
        <v>1000</v>
      </c>
      <c r="H151" s="98"/>
      <c r="I151" s="98">
        <v>10000</v>
      </c>
      <c r="J151" s="98">
        <v>10000</v>
      </c>
      <c r="K151" s="117">
        <f t="shared" si="12"/>
        <v>10000</v>
      </c>
      <c r="L151" s="95">
        <f t="shared" si="11"/>
        <v>1000</v>
      </c>
      <c r="M151" s="95">
        <f t="shared" si="10"/>
        <v>10000</v>
      </c>
      <c r="N151" s="126"/>
    </row>
    <row r="152" spans="1:14" ht="37.5" x14ac:dyDescent="0.3">
      <c r="A152" s="97">
        <v>22</v>
      </c>
      <c r="B152" s="96"/>
      <c r="C152" s="96" t="s">
        <v>716</v>
      </c>
      <c r="D152" s="97" t="s">
        <v>123</v>
      </c>
      <c r="E152" s="97" t="s">
        <v>302</v>
      </c>
      <c r="F152" s="95">
        <v>1</v>
      </c>
      <c r="G152" s="98">
        <v>1000</v>
      </c>
      <c r="H152" s="98"/>
      <c r="I152" s="98">
        <v>1000</v>
      </c>
      <c r="J152" s="98">
        <v>100</v>
      </c>
      <c r="K152" s="117">
        <f t="shared" si="12"/>
        <v>1000</v>
      </c>
      <c r="L152" s="95">
        <f t="shared" si="11"/>
        <v>1000</v>
      </c>
      <c r="M152" s="95">
        <f t="shared" si="10"/>
        <v>1000</v>
      </c>
      <c r="N152" s="126"/>
    </row>
    <row r="153" spans="1:14" x14ac:dyDescent="0.3">
      <c r="A153" s="97">
        <v>23</v>
      </c>
      <c r="B153" s="96"/>
      <c r="C153" s="96" t="s">
        <v>341</v>
      </c>
      <c r="D153" s="97" t="s">
        <v>22</v>
      </c>
      <c r="E153" s="97" t="s">
        <v>302</v>
      </c>
      <c r="F153" s="95">
        <v>1</v>
      </c>
      <c r="G153" s="98">
        <v>1000</v>
      </c>
      <c r="H153" s="98"/>
      <c r="I153" s="98">
        <v>2000</v>
      </c>
      <c r="J153" s="98">
        <v>100</v>
      </c>
      <c r="K153" s="117">
        <f t="shared" si="12"/>
        <v>2000</v>
      </c>
      <c r="L153" s="95">
        <f t="shared" si="11"/>
        <v>1000</v>
      </c>
      <c r="M153" s="95">
        <f t="shared" si="10"/>
        <v>2000</v>
      </c>
      <c r="N153" s="126"/>
    </row>
    <row r="154" spans="1:14" x14ac:dyDescent="0.3">
      <c r="A154" s="97">
        <v>24</v>
      </c>
      <c r="B154" s="96"/>
      <c r="C154" s="96" t="s">
        <v>339</v>
      </c>
      <c r="D154" s="97" t="s">
        <v>22</v>
      </c>
      <c r="E154" s="97" t="s">
        <v>302</v>
      </c>
      <c r="F154" s="95">
        <v>2</v>
      </c>
      <c r="G154" s="98">
        <v>1000</v>
      </c>
      <c r="H154" s="98"/>
      <c r="I154" s="98">
        <v>10000</v>
      </c>
      <c r="J154" s="98">
        <v>10000</v>
      </c>
      <c r="K154" s="117">
        <f t="shared" si="12"/>
        <v>10000</v>
      </c>
      <c r="L154" s="95">
        <f t="shared" si="11"/>
        <v>2000</v>
      </c>
      <c r="M154" s="95">
        <f t="shared" si="10"/>
        <v>20000</v>
      </c>
      <c r="N154" s="126"/>
    </row>
    <row r="155" spans="1:14" ht="37.5" x14ac:dyDescent="0.3">
      <c r="A155" s="97">
        <v>25</v>
      </c>
      <c r="B155" s="96"/>
      <c r="C155" s="96" t="s">
        <v>716</v>
      </c>
      <c r="D155" s="97" t="s">
        <v>123</v>
      </c>
      <c r="E155" s="97" t="s">
        <v>302</v>
      </c>
      <c r="F155" s="95">
        <v>2</v>
      </c>
      <c r="G155" s="98">
        <v>1000</v>
      </c>
      <c r="H155" s="98"/>
      <c r="I155" s="98">
        <v>1000</v>
      </c>
      <c r="J155" s="98">
        <v>100</v>
      </c>
      <c r="K155" s="117">
        <f t="shared" si="12"/>
        <v>1000</v>
      </c>
      <c r="L155" s="95">
        <f t="shared" si="11"/>
        <v>2000</v>
      </c>
      <c r="M155" s="95">
        <f t="shared" si="10"/>
        <v>2000</v>
      </c>
      <c r="N155" s="126"/>
    </row>
    <row r="156" spans="1:14" x14ac:dyDescent="0.3">
      <c r="A156" s="97">
        <v>26</v>
      </c>
      <c r="B156" s="96"/>
      <c r="C156" s="96" t="s">
        <v>717</v>
      </c>
      <c r="D156" s="97" t="s">
        <v>22</v>
      </c>
      <c r="E156" s="97" t="s">
        <v>302</v>
      </c>
      <c r="F156" s="95">
        <v>1</v>
      </c>
      <c r="G156" s="98">
        <v>1000</v>
      </c>
      <c r="H156" s="98"/>
      <c r="I156" s="98">
        <v>10000</v>
      </c>
      <c r="J156" s="98">
        <v>10000</v>
      </c>
      <c r="K156" s="117">
        <f t="shared" si="12"/>
        <v>10000</v>
      </c>
      <c r="L156" s="95">
        <f t="shared" si="11"/>
        <v>1000</v>
      </c>
      <c r="M156" s="95">
        <f t="shared" si="10"/>
        <v>10000</v>
      </c>
      <c r="N156" s="126"/>
    </row>
    <row r="157" spans="1:14" ht="37.5" x14ac:dyDescent="0.3">
      <c r="A157" s="97">
        <v>27</v>
      </c>
      <c r="B157" s="96"/>
      <c r="C157" s="96" t="s">
        <v>718</v>
      </c>
      <c r="D157" s="97" t="s">
        <v>123</v>
      </c>
      <c r="E157" s="97" t="s">
        <v>302</v>
      </c>
      <c r="F157" s="95">
        <v>10</v>
      </c>
      <c r="G157" s="98">
        <v>1000</v>
      </c>
      <c r="H157" s="98"/>
      <c r="I157" s="98">
        <v>1000</v>
      </c>
      <c r="J157" s="98">
        <v>5000</v>
      </c>
      <c r="K157" s="117">
        <f t="shared" si="12"/>
        <v>5000</v>
      </c>
      <c r="L157" s="95">
        <f t="shared" si="11"/>
        <v>10000</v>
      </c>
      <c r="M157" s="95">
        <f t="shared" si="10"/>
        <v>50000</v>
      </c>
      <c r="N157" s="126"/>
    </row>
    <row r="158" spans="1:14" x14ac:dyDescent="0.3">
      <c r="A158" s="97">
        <v>28</v>
      </c>
      <c r="B158" s="96"/>
      <c r="C158" s="96" t="s">
        <v>719</v>
      </c>
      <c r="D158" s="97" t="s">
        <v>123</v>
      </c>
      <c r="E158" s="97" t="s">
        <v>302</v>
      </c>
      <c r="F158" s="95">
        <v>4</v>
      </c>
      <c r="G158" s="98">
        <v>1000</v>
      </c>
      <c r="H158" s="98"/>
      <c r="I158" s="98">
        <v>5000</v>
      </c>
      <c r="J158" s="98">
        <v>5000</v>
      </c>
      <c r="K158" s="117">
        <f t="shared" si="12"/>
        <v>5000</v>
      </c>
      <c r="L158" s="95">
        <f t="shared" si="11"/>
        <v>4000</v>
      </c>
      <c r="M158" s="95">
        <f t="shared" si="10"/>
        <v>20000</v>
      </c>
      <c r="N158" s="126"/>
    </row>
    <row r="159" spans="1:14" ht="37.5" x14ac:dyDescent="0.3">
      <c r="A159" s="97">
        <v>29</v>
      </c>
      <c r="B159" s="96"/>
      <c r="C159" s="96" t="s">
        <v>720</v>
      </c>
      <c r="D159" s="97" t="s">
        <v>123</v>
      </c>
      <c r="E159" s="97" t="s">
        <v>302</v>
      </c>
      <c r="F159" s="95">
        <v>5</v>
      </c>
      <c r="G159" s="98">
        <v>1000</v>
      </c>
      <c r="H159" s="98"/>
      <c r="I159" s="98">
        <v>10000</v>
      </c>
      <c r="J159" s="98">
        <v>1000</v>
      </c>
      <c r="K159" s="117">
        <f t="shared" si="12"/>
        <v>10000</v>
      </c>
      <c r="L159" s="95">
        <f t="shared" si="11"/>
        <v>5000</v>
      </c>
      <c r="M159" s="95">
        <f t="shared" si="10"/>
        <v>50000</v>
      </c>
      <c r="N159" s="126"/>
    </row>
    <row r="160" spans="1:14" x14ac:dyDescent="0.3">
      <c r="A160" s="97">
        <v>30</v>
      </c>
      <c r="B160" s="96"/>
      <c r="C160" s="96" t="s">
        <v>721</v>
      </c>
      <c r="D160" s="97" t="s">
        <v>123</v>
      </c>
      <c r="E160" s="97" t="s">
        <v>302</v>
      </c>
      <c r="F160" s="95">
        <v>5</v>
      </c>
      <c r="G160" s="98">
        <v>1000</v>
      </c>
      <c r="H160" s="98"/>
      <c r="I160" s="98">
        <v>10000</v>
      </c>
      <c r="J160" s="98">
        <v>1000</v>
      </c>
      <c r="K160" s="117">
        <f t="shared" si="12"/>
        <v>10000</v>
      </c>
      <c r="L160" s="95">
        <f t="shared" si="11"/>
        <v>5000</v>
      </c>
      <c r="M160" s="95">
        <f t="shared" si="10"/>
        <v>50000</v>
      </c>
      <c r="N160" s="126"/>
    </row>
    <row r="161" spans="1:14" x14ac:dyDescent="0.3">
      <c r="A161" s="97">
        <v>31</v>
      </c>
      <c r="B161" s="96"/>
      <c r="C161" s="96" t="s">
        <v>722</v>
      </c>
      <c r="D161" s="97" t="s">
        <v>123</v>
      </c>
      <c r="E161" s="97" t="s">
        <v>302</v>
      </c>
      <c r="F161" s="95">
        <v>2</v>
      </c>
      <c r="G161" s="98">
        <v>1000</v>
      </c>
      <c r="H161" s="98"/>
      <c r="I161" s="98">
        <v>10000</v>
      </c>
      <c r="J161" s="98">
        <v>1000</v>
      </c>
      <c r="K161" s="117">
        <f t="shared" si="12"/>
        <v>10000</v>
      </c>
      <c r="L161" s="95">
        <f t="shared" si="11"/>
        <v>2000</v>
      </c>
      <c r="M161" s="95">
        <f t="shared" si="10"/>
        <v>20000</v>
      </c>
      <c r="N161" s="126"/>
    </row>
    <row r="162" spans="1:14" x14ac:dyDescent="0.3">
      <c r="A162" s="97">
        <v>32</v>
      </c>
      <c r="B162" s="96"/>
      <c r="C162" s="96" t="s">
        <v>723</v>
      </c>
      <c r="D162" s="97" t="s">
        <v>123</v>
      </c>
      <c r="E162" s="97" t="s">
        <v>302</v>
      </c>
      <c r="F162" s="95">
        <v>3</v>
      </c>
      <c r="G162" s="98">
        <v>1000</v>
      </c>
      <c r="H162" s="98"/>
      <c r="I162" s="98">
        <v>5000</v>
      </c>
      <c r="J162" s="98">
        <v>7500</v>
      </c>
      <c r="K162" s="117">
        <f t="shared" si="12"/>
        <v>7500</v>
      </c>
      <c r="L162" s="95">
        <f t="shared" si="11"/>
        <v>3000</v>
      </c>
      <c r="M162" s="95">
        <f t="shared" si="10"/>
        <v>22500</v>
      </c>
      <c r="N162" s="126"/>
    </row>
    <row r="163" spans="1:14" ht="37.5" x14ac:dyDescent="0.3">
      <c r="A163" s="97">
        <v>33</v>
      </c>
      <c r="B163" s="96"/>
      <c r="C163" s="96" t="s">
        <v>724</v>
      </c>
      <c r="D163" s="97" t="s">
        <v>123</v>
      </c>
      <c r="E163" s="97" t="s">
        <v>302</v>
      </c>
      <c r="F163" s="95">
        <v>6</v>
      </c>
      <c r="G163" s="98">
        <v>1000</v>
      </c>
      <c r="H163" s="98"/>
      <c r="I163" s="98">
        <v>5000</v>
      </c>
      <c r="J163" s="98">
        <v>5000</v>
      </c>
      <c r="K163" s="117">
        <f t="shared" si="12"/>
        <v>5000</v>
      </c>
      <c r="L163" s="95">
        <f t="shared" si="11"/>
        <v>6000</v>
      </c>
      <c r="M163" s="95">
        <f t="shared" si="10"/>
        <v>30000</v>
      </c>
      <c r="N163" s="126"/>
    </row>
    <row r="164" spans="1:14" ht="37.5" x14ac:dyDescent="0.3">
      <c r="A164" s="97">
        <v>34</v>
      </c>
      <c r="B164" s="96"/>
      <c r="C164" s="96" t="s">
        <v>725</v>
      </c>
      <c r="D164" s="97" t="s">
        <v>123</v>
      </c>
      <c r="E164" s="97" t="s">
        <v>302</v>
      </c>
      <c r="F164" s="95">
        <v>1</v>
      </c>
      <c r="G164" s="98">
        <v>1000</v>
      </c>
      <c r="H164" s="98"/>
      <c r="I164" s="98">
        <v>1000</v>
      </c>
      <c r="J164" s="98">
        <v>2500</v>
      </c>
      <c r="K164" s="117">
        <f t="shared" si="12"/>
        <v>2500</v>
      </c>
      <c r="L164" s="95">
        <f t="shared" si="11"/>
        <v>1000</v>
      </c>
      <c r="M164" s="95">
        <f t="shared" si="10"/>
        <v>2500</v>
      </c>
      <c r="N164" s="126"/>
    </row>
    <row r="165" spans="1:14" ht="37.5" x14ac:dyDescent="0.3">
      <c r="A165" s="97">
        <v>35</v>
      </c>
      <c r="B165" s="96"/>
      <c r="C165" s="96" t="s">
        <v>726</v>
      </c>
      <c r="D165" s="97" t="s">
        <v>22</v>
      </c>
      <c r="E165" s="97" t="s">
        <v>302</v>
      </c>
      <c r="F165" s="95">
        <v>1</v>
      </c>
      <c r="G165" s="98">
        <v>1000</v>
      </c>
      <c r="H165" s="98"/>
      <c r="I165" s="98">
        <v>5000</v>
      </c>
      <c r="J165" s="98">
        <v>5000</v>
      </c>
      <c r="K165" s="117">
        <f t="shared" si="12"/>
        <v>5000</v>
      </c>
      <c r="L165" s="95">
        <f t="shared" si="11"/>
        <v>1000</v>
      </c>
      <c r="M165" s="95">
        <f t="shared" si="10"/>
        <v>5000</v>
      </c>
      <c r="N165" s="126"/>
    </row>
    <row r="166" spans="1:14" ht="37.5" x14ac:dyDescent="0.3">
      <c r="A166" s="97">
        <v>36</v>
      </c>
      <c r="B166" s="96"/>
      <c r="C166" s="96" t="s">
        <v>727</v>
      </c>
      <c r="D166" s="97" t="s">
        <v>22</v>
      </c>
      <c r="E166" s="97" t="s">
        <v>302</v>
      </c>
      <c r="F166" s="95">
        <v>1</v>
      </c>
      <c r="G166" s="98">
        <v>1000</v>
      </c>
      <c r="H166" s="98"/>
      <c r="I166" s="98">
        <v>5000</v>
      </c>
      <c r="J166" s="98">
        <v>5000</v>
      </c>
      <c r="K166" s="117">
        <f t="shared" si="12"/>
        <v>5000</v>
      </c>
      <c r="L166" s="95">
        <f t="shared" si="11"/>
        <v>1000</v>
      </c>
      <c r="M166" s="95">
        <f t="shared" si="10"/>
        <v>5000</v>
      </c>
      <c r="N166" s="126"/>
    </row>
    <row r="167" spans="1:14" x14ac:dyDescent="0.3">
      <c r="A167" s="97">
        <v>37</v>
      </c>
      <c r="B167" s="96"/>
      <c r="C167" s="96" t="s">
        <v>318</v>
      </c>
      <c r="D167" s="97" t="s">
        <v>22</v>
      </c>
      <c r="E167" s="97" t="s">
        <v>302</v>
      </c>
      <c r="F167" s="95">
        <v>3</v>
      </c>
      <c r="G167" s="98">
        <v>1000</v>
      </c>
      <c r="H167" s="98"/>
      <c r="I167" s="98">
        <v>20000</v>
      </c>
      <c r="J167" s="98">
        <v>10000</v>
      </c>
      <c r="K167" s="117">
        <f t="shared" si="12"/>
        <v>20000</v>
      </c>
      <c r="L167" s="95">
        <f t="shared" si="11"/>
        <v>3000</v>
      </c>
      <c r="M167" s="95">
        <f t="shared" si="10"/>
        <v>60000</v>
      </c>
      <c r="N167" s="126"/>
    </row>
    <row r="168" spans="1:14" x14ac:dyDescent="0.3">
      <c r="A168" s="97">
        <v>38</v>
      </c>
      <c r="B168" s="96"/>
      <c r="C168" s="96" t="s">
        <v>338</v>
      </c>
      <c r="D168" s="97" t="s">
        <v>22</v>
      </c>
      <c r="E168" s="97" t="s">
        <v>302</v>
      </c>
      <c r="F168" s="95">
        <v>4</v>
      </c>
      <c r="G168" s="98">
        <v>1000</v>
      </c>
      <c r="H168" s="98"/>
      <c r="I168" s="98">
        <v>20000</v>
      </c>
      <c r="J168" s="98">
        <v>5000</v>
      </c>
      <c r="K168" s="117">
        <f t="shared" si="12"/>
        <v>20000</v>
      </c>
      <c r="L168" s="95">
        <f t="shared" si="11"/>
        <v>4000</v>
      </c>
      <c r="M168" s="95">
        <f t="shared" si="10"/>
        <v>80000</v>
      </c>
      <c r="N168" s="126"/>
    </row>
    <row r="169" spans="1:14" x14ac:dyDescent="0.3">
      <c r="A169" s="97">
        <v>39</v>
      </c>
      <c r="B169" s="104"/>
      <c r="C169" s="105" t="s">
        <v>728</v>
      </c>
      <c r="D169" s="104" t="s">
        <v>22</v>
      </c>
      <c r="E169" s="97" t="s">
        <v>302</v>
      </c>
      <c r="F169" s="110">
        <v>1</v>
      </c>
      <c r="G169" s="98">
        <v>1000</v>
      </c>
      <c r="H169" s="98"/>
      <c r="I169" s="98">
        <v>5000</v>
      </c>
      <c r="J169" s="98">
        <v>15000</v>
      </c>
      <c r="K169" s="117">
        <f t="shared" ref="K169:K174" si="13">MAX(G169:J169)</f>
        <v>15000</v>
      </c>
      <c r="L169" s="95">
        <f t="shared" si="11"/>
        <v>1000</v>
      </c>
      <c r="M169" s="95">
        <f t="shared" si="10"/>
        <v>15000</v>
      </c>
      <c r="N169" s="126"/>
    </row>
    <row r="170" spans="1:14" x14ac:dyDescent="0.3">
      <c r="A170" s="97">
        <v>40</v>
      </c>
      <c r="B170" s="104"/>
      <c r="C170" s="105" t="s">
        <v>341</v>
      </c>
      <c r="D170" s="104" t="s">
        <v>22</v>
      </c>
      <c r="E170" s="97" t="s">
        <v>302</v>
      </c>
      <c r="F170" s="110">
        <v>2</v>
      </c>
      <c r="G170" s="98">
        <v>1000</v>
      </c>
      <c r="H170" s="98"/>
      <c r="I170" s="98">
        <v>2000</v>
      </c>
      <c r="J170" s="98">
        <v>100</v>
      </c>
      <c r="K170" s="117">
        <f t="shared" si="13"/>
        <v>2000</v>
      </c>
      <c r="L170" s="95">
        <f t="shared" si="11"/>
        <v>2000</v>
      </c>
      <c r="M170" s="95">
        <f t="shared" ref="M170:M174" si="14">ROUND(K170*F170,0)</f>
        <v>4000</v>
      </c>
      <c r="N170" s="126"/>
    </row>
    <row r="171" spans="1:14" x14ac:dyDescent="0.3">
      <c r="A171" s="97">
        <v>41</v>
      </c>
      <c r="B171" s="104"/>
      <c r="C171" s="105" t="s">
        <v>339</v>
      </c>
      <c r="D171" s="104" t="s">
        <v>22</v>
      </c>
      <c r="E171" s="97" t="s">
        <v>302</v>
      </c>
      <c r="F171" s="110">
        <v>1</v>
      </c>
      <c r="G171" s="98">
        <v>1000</v>
      </c>
      <c r="H171" s="98"/>
      <c r="I171" s="98">
        <v>10000</v>
      </c>
      <c r="J171" s="98">
        <v>10000</v>
      </c>
      <c r="K171" s="117">
        <f t="shared" si="13"/>
        <v>10000</v>
      </c>
      <c r="L171" s="95">
        <f t="shared" si="11"/>
        <v>1000</v>
      </c>
      <c r="M171" s="95">
        <f t="shared" si="14"/>
        <v>10000</v>
      </c>
      <c r="N171" s="126"/>
    </row>
    <row r="172" spans="1:14" x14ac:dyDescent="0.3">
      <c r="A172" s="97">
        <v>42</v>
      </c>
      <c r="B172" s="104"/>
      <c r="C172" s="105" t="s">
        <v>729</v>
      </c>
      <c r="D172" s="104" t="s">
        <v>22</v>
      </c>
      <c r="E172" s="97" t="s">
        <v>302</v>
      </c>
      <c r="F172" s="110">
        <v>1</v>
      </c>
      <c r="G172" s="98">
        <v>1000</v>
      </c>
      <c r="H172" s="98"/>
      <c r="I172" s="98">
        <v>10000</v>
      </c>
      <c r="J172" s="98">
        <v>10000</v>
      </c>
      <c r="K172" s="117">
        <f t="shared" si="13"/>
        <v>10000</v>
      </c>
      <c r="L172" s="95">
        <f t="shared" si="11"/>
        <v>1000</v>
      </c>
      <c r="M172" s="95">
        <f t="shared" si="14"/>
        <v>10000</v>
      </c>
      <c r="N172" s="126"/>
    </row>
    <row r="173" spans="1:14" ht="37.5" x14ac:dyDescent="0.3">
      <c r="A173" s="97">
        <v>43</v>
      </c>
      <c r="B173" s="104"/>
      <c r="C173" s="105" t="s">
        <v>730</v>
      </c>
      <c r="D173" s="104" t="s">
        <v>123</v>
      </c>
      <c r="E173" s="97" t="s">
        <v>302</v>
      </c>
      <c r="F173" s="111">
        <v>53</v>
      </c>
      <c r="G173" s="98">
        <v>1000</v>
      </c>
      <c r="H173" s="98"/>
      <c r="I173" s="98">
        <v>1000</v>
      </c>
      <c r="J173" s="98">
        <v>100</v>
      </c>
      <c r="K173" s="117">
        <f t="shared" si="13"/>
        <v>1000</v>
      </c>
      <c r="L173" s="95">
        <f t="shared" si="11"/>
        <v>53000</v>
      </c>
      <c r="M173" s="95">
        <f t="shared" si="14"/>
        <v>53000</v>
      </c>
      <c r="N173" s="126"/>
    </row>
    <row r="174" spans="1:14" ht="37.5" x14ac:dyDescent="0.3">
      <c r="A174" s="97">
        <v>44</v>
      </c>
      <c r="B174" s="104"/>
      <c r="C174" s="105" t="s">
        <v>716</v>
      </c>
      <c r="D174" s="104" t="s">
        <v>123</v>
      </c>
      <c r="E174" s="128" t="s">
        <v>302</v>
      </c>
      <c r="F174" s="110">
        <v>12</v>
      </c>
      <c r="G174" s="98">
        <v>1000</v>
      </c>
      <c r="H174" s="129"/>
      <c r="I174" s="129">
        <v>1000</v>
      </c>
      <c r="J174" s="129">
        <v>100</v>
      </c>
      <c r="K174" s="130">
        <f t="shared" si="13"/>
        <v>1000</v>
      </c>
      <c r="L174" s="95">
        <f t="shared" si="11"/>
        <v>12000</v>
      </c>
      <c r="M174" s="95">
        <f t="shared" si="14"/>
        <v>12000</v>
      </c>
      <c r="N174" s="126"/>
    </row>
    <row r="175" spans="1:14" hidden="1" x14ac:dyDescent="0.3">
      <c r="A175" s="99"/>
      <c r="B175" s="100" t="s">
        <v>605</v>
      </c>
      <c r="C175" s="101"/>
      <c r="D175" s="99"/>
      <c r="E175" s="102"/>
      <c r="F175" s="99"/>
      <c r="G175" s="98"/>
      <c r="H175" s="98"/>
      <c r="I175" s="98"/>
      <c r="J175" s="98"/>
      <c r="K175" s="117"/>
      <c r="L175" s="103">
        <f>SUM(L131:L174)</f>
        <v>204000</v>
      </c>
      <c r="M175" s="103">
        <f>SUM(M131:M174)</f>
        <v>1574000</v>
      </c>
      <c r="N175" s="126"/>
    </row>
    <row r="176" spans="1:14" hidden="1" x14ac:dyDescent="0.3">
      <c r="M176" s="112" t="e">
        <f>#REF!-#REF!</f>
        <v>#REF!</v>
      </c>
      <c r="N176" s="126"/>
    </row>
    <row r="177" spans="1:14" ht="18.75" hidden="1" customHeight="1" x14ac:dyDescent="0.3">
      <c r="A177" s="164" t="s">
        <v>635</v>
      </c>
      <c r="B177" s="165"/>
      <c r="C177" s="165"/>
      <c r="D177" s="165"/>
      <c r="E177" s="165"/>
      <c r="F177" s="165"/>
      <c r="G177" s="165"/>
      <c r="H177" s="165"/>
      <c r="I177" s="165"/>
      <c r="J177" s="165"/>
      <c r="K177" s="166"/>
      <c r="L177" s="148">
        <f>L175+L129</f>
        <v>93347439</v>
      </c>
      <c r="M177" s="103">
        <f>M129+M175</f>
        <v>365789300</v>
      </c>
      <c r="N177" s="146"/>
    </row>
    <row r="181" spans="1:14" x14ac:dyDescent="0.3">
      <c r="M181" s="88">
        <f>124+44</f>
        <v>168</v>
      </c>
    </row>
    <row r="182" spans="1:14" hidden="1" x14ac:dyDescent="0.3">
      <c r="B182" s="88">
        <f>124+44</f>
        <v>168</v>
      </c>
    </row>
    <row r="326" spans="9:9" x14ac:dyDescent="0.3">
      <c r="I326" s="127"/>
    </row>
  </sheetData>
  <autoFilter ref="A3:G168"/>
  <mergeCells count="4">
    <mergeCell ref="A1:N1"/>
    <mergeCell ref="A177:K177"/>
    <mergeCell ref="A130:E130"/>
    <mergeCell ref="A4:E4"/>
  </mergeCells>
  <conditionalFormatting sqref="G5:J128 G131:J131 H132:J173 G132:G174">
    <cfRule type="expression" dxfId="2" priority="15">
      <formula>G5=MAX($G5:$J5)</formula>
    </cfRule>
    <cfRule type="expression" priority="16">
      <formula>G5=MAX($G5:$J5)</formula>
    </cfRule>
  </conditionalFormatting>
  <conditionalFormatting sqref="I174:J174">
    <cfRule type="expression" dxfId="1" priority="17">
      <formula>I174=MAX($F174:$J174)</formula>
    </cfRule>
    <cfRule type="expression" priority="18">
      <formula>I174=MAX($F174:$J174)</formula>
    </cfRule>
  </conditionalFormatting>
  <conditionalFormatting sqref="H174">
    <cfRule type="expression" dxfId="0" priority="1">
      <formula>H174=MAX($G174:$J174)</formula>
    </cfRule>
    <cfRule type="expression" priority="2">
      <formula>H174=MAX($G174:$J174)</formula>
    </cfRule>
  </conditionalFormatting>
  <pageMargins left="0.196850393700787" right="0.196850393700787" top="0.39370078740157499" bottom="0.39370078740157499" header="0.511811023622047" footer="0.511811023622047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6"/>
  <sheetViews>
    <sheetView showGridLines="0" view="pageBreakPreview" topLeftCell="A64" zoomScale="60" zoomScaleNormal="70" workbookViewId="0">
      <selection activeCell="E179" sqref="E179"/>
    </sheetView>
  </sheetViews>
  <sheetFormatPr defaultColWidth="56" defaultRowHeight="18.75" x14ac:dyDescent="0.3"/>
  <cols>
    <col min="1" max="1" width="6.140625" style="88" customWidth="1"/>
    <col min="2" max="2" width="16.28515625" style="88" customWidth="1"/>
    <col min="3" max="3" width="30.7109375" style="88" customWidth="1"/>
    <col min="4" max="4" width="7.140625" style="88" customWidth="1"/>
    <col min="5" max="5" width="12" style="91" customWidth="1"/>
    <col min="6" max="6" width="10.5703125" style="88" customWidth="1"/>
    <col min="7" max="7" width="14.5703125" style="92" customWidth="1"/>
    <col min="8" max="8" width="17.7109375" style="92" bestFit="1" customWidth="1"/>
    <col min="9" max="10" width="13.7109375" style="88" bestFit="1" customWidth="1"/>
    <col min="11" max="12" width="17" style="115" customWidth="1"/>
    <col min="13" max="13" width="19" style="88" customWidth="1"/>
    <col min="14" max="14" width="10.5703125" style="88" customWidth="1"/>
    <col min="15" max="16384" width="56" style="88"/>
  </cols>
  <sheetData>
    <row r="1" spans="1:14" ht="28.5" customHeight="1" x14ac:dyDescent="0.3">
      <c r="A1" s="157" t="s">
        <v>732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1.25" customHeight="1" x14ac:dyDescent="0.3">
      <c r="A2" s="39"/>
      <c r="E2" s="88"/>
      <c r="G2" s="89"/>
      <c r="H2" s="89"/>
    </row>
    <row r="3" spans="1:14" s="90" customFormat="1" ht="56.25" x14ac:dyDescent="0.3">
      <c r="A3" s="107" t="s">
        <v>0</v>
      </c>
      <c r="B3" s="107" t="s">
        <v>1</v>
      </c>
      <c r="C3" s="107" t="s">
        <v>2</v>
      </c>
      <c r="D3" s="107" t="s">
        <v>3</v>
      </c>
      <c r="E3" s="107" t="s">
        <v>4</v>
      </c>
      <c r="F3" s="124" t="s">
        <v>304</v>
      </c>
      <c r="G3" s="109" t="s">
        <v>601</v>
      </c>
      <c r="H3" s="109" t="s">
        <v>733</v>
      </c>
      <c r="I3" s="124" t="s">
        <v>633</v>
      </c>
      <c r="J3" s="124" t="s">
        <v>634</v>
      </c>
      <c r="K3" s="116" t="s">
        <v>603</v>
      </c>
      <c r="L3" s="116" t="s">
        <v>734</v>
      </c>
      <c r="M3" s="124" t="s">
        <v>602</v>
      </c>
      <c r="N3" s="124" t="s">
        <v>632</v>
      </c>
    </row>
    <row r="4" spans="1:14" s="90" customFormat="1" ht="18.75" customHeight="1" x14ac:dyDescent="0.3">
      <c r="A4" s="167" t="s">
        <v>305</v>
      </c>
      <c r="B4" s="168"/>
      <c r="C4" s="168"/>
      <c r="D4" s="168"/>
      <c r="E4" s="169"/>
      <c r="F4" s="93"/>
      <c r="G4" s="94"/>
      <c r="H4" s="94"/>
      <c r="I4" s="93"/>
      <c r="J4" s="93"/>
      <c r="K4" s="117"/>
      <c r="L4" s="117"/>
      <c r="M4" s="93"/>
    </row>
    <row r="5" spans="1:14" ht="37.5" x14ac:dyDescent="0.3">
      <c r="A5" s="96" t="s">
        <v>8</v>
      </c>
      <c r="B5" s="96" t="s">
        <v>289</v>
      </c>
      <c r="C5" s="96" t="s">
        <v>20</v>
      </c>
      <c r="D5" s="97" t="s">
        <v>18</v>
      </c>
      <c r="E5" s="97" t="s">
        <v>610</v>
      </c>
      <c r="F5" s="95">
        <v>3</v>
      </c>
      <c r="G5" s="98">
        <v>5800</v>
      </c>
      <c r="H5" s="98"/>
      <c r="I5" s="95">
        <v>7000</v>
      </c>
      <c r="J5" s="95">
        <v>7000</v>
      </c>
      <c r="K5" s="117">
        <f t="shared" ref="K5:K68" si="0">MAX(G5:J5)</f>
        <v>7000</v>
      </c>
      <c r="L5" s="95">
        <v>17400</v>
      </c>
      <c r="M5" s="95">
        <f>ROUND(K5*F5,0)</f>
        <v>21000</v>
      </c>
      <c r="N5" s="126"/>
    </row>
    <row r="6" spans="1:14" ht="37.5" x14ac:dyDescent="0.3">
      <c r="A6" s="97">
        <v>2</v>
      </c>
      <c r="B6" s="96" t="s">
        <v>23</v>
      </c>
      <c r="C6" s="96" t="s">
        <v>24</v>
      </c>
      <c r="D6" s="97" t="s">
        <v>22</v>
      </c>
      <c r="E6" s="97" t="s">
        <v>611</v>
      </c>
      <c r="F6" s="95">
        <v>14</v>
      </c>
      <c r="G6" s="98">
        <v>55000</v>
      </c>
      <c r="H6" s="98"/>
      <c r="I6" s="98">
        <v>43000</v>
      </c>
      <c r="J6" s="98">
        <v>60000</v>
      </c>
      <c r="K6" s="117">
        <f t="shared" si="0"/>
        <v>60000</v>
      </c>
      <c r="L6" s="95">
        <v>770000</v>
      </c>
      <c r="M6" s="95">
        <f t="shared" ref="M6:M9" si="1">ROUND(K6*F6,0)</f>
        <v>840000</v>
      </c>
      <c r="N6" s="126"/>
    </row>
    <row r="7" spans="1:14" ht="37.5" x14ac:dyDescent="0.3">
      <c r="A7" s="97">
        <v>3</v>
      </c>
      <c r="B7" s="96" t="s">
        <v>26</v>
      </c>
      <c r="C7" s="96" t="s">
        <v>27</v>
      </c>
      <c r="D7" s="97" t="s">
        <v>22</v>
      </c>
      <c r="E7" s="97" t="s">
        <v>611</v>
      </c>
      <c r="F7" s="95">
        <v>21</v>
      </c>
      <c r="G7" s="98">
        <v>100267</v>
      </c>
      <c r="H7" s="98"/>
      <c r="I7" s="98">
        <v>150000</v>
      </c>
      <c r="J7" s="98">
        <v>85000</v>
      </c>
      <c r="K7" s="117">
        <f t="shared" si="0"/>
        <v>150000</v>
      </c>
      <c r="L7" s="95">
        <v>2105160</v>
      </c>
      <c r="M7" s="95">
        <f t="shared" si="1"/>
        <v>3150000</v>
      </c>
      <c r="N7" s="126"/>
    </row>
    <row r="8" spans="1:14" ht="37.5" x14ac:dyDescent="0.3">
      <c r="A8" s="97">
        <v>4</v>
      </c>
      <c r="B8" s="96" t="s">
        <v>612</v>
      </c>
      <c r="C8" s="96" t="s">
        <v>613</v>
      </c>
      <c r="D8" s="97" t="s">
        <v>22</v>
      </c>
      <c r="E8" s="97" t="s">
        <v>611</v>
      </c>
      <c r="F8" s="125">
        <v>61</v>
      </c>
      <c r="G8" s="98">
        <v>150000</v>
      </c>
      <c r="H8" s="98"/>
      <c r="I8" s="98">
        <v>150000</v>
      </c>
      <c r="J8" s="98">
        <v>85000</v>
      </c>
      <c r="K8" s="117">
        <f t="shared" si="0"/>
        <v>150000</v>
      </c>
      <c r="L8" s="95">
        <v>9150000</v>
      </c>
      <c r="M8" s="95">
        <f t="shared" si="1"/>
        <v>9150000</v>
      </c>
      <c r="N8" s="126"/>
    </row>
    <row r="9" spans="1:14" ht="37.5" x14ac:dyDescent="0.3">
      <c r="A9" s="97">
        <v>5</v>
      </c>
      <c r="B9" s="96" t="s">
        <v>32</v>
      </c>
      <c r="C9" s="96" t="s">
        <v>30</v>
      </c>
      <c r="D9" s="97" t="s">
        <v>22</v>
      </c>
      <c r="E9" s="97" t="s">
        <v>611</v>
      </c>
      <c r="F9" s="95">
        <v>121</v>
      </c>
      <c r="G9" s="98">
        <v>150000</v>
      </c>
      <c r="H9" s="98"/>
      <c r="I9" s="98">
        <v>190000</v>
      </c>
      <c r="J9" s="98">
        <v>120000</v>
      </c>
      <c r="K9" s="117">
        <f t="shared" si="0"/>
        <v>190000</v>
      </c>
      <c r="L9" s="95">
        <v>18150000</v>
      </c>
      <c r="M9" s="95">
        <f t="shared" si="1"/>
        <v>22990000</v>
      </c>
      <c r="N9" s="126"/>
    </row>
    <row r="10" spans="1:14" s="137" customFormat="1" ht="37.5" x14ac:dyDescent="0.3">
      <c r="A10" s="131">
        <v>6</v>
      </c>
      <c r="B10" s="132" t="s">
        <v>34</v>
      </c>
      <c r="C10" s="132" t="s">
        <v>35</v>
      </c>
      <c r="D10" s="131" t="s">
        <v>22</v>
      </c>
      <c r="E10" s="131" t="s">
        <v>611</v>
      </c>
      <c r="F10" s="133">
        <v>6</v>
      </c>
      <c r="G10" s="134">
        <v>200000</v>
      </c>
      <c r="H10" s="134"/>
      <c r="I10" s="134">
        <v>195000</v>
      </c>
      <c r="J10" s="134">
        <v>140000</v>
      </c>
      <c r="K10" s="135">
        <f t="shared" si="0"/>
        <v>200000</v>
      </c>
      <c r="L10" s="133">
        <v>1200000</v>
      </c>
      <c r="M10" s="133">
        <f>ROUND(K10*F10*1.5,0)</f>
        <v>1800000</v>
      </c>
      <c r="N10" s="136"/>
    </row>
    <row r="11" spans="1:14" s="141" customFormat="1" ht="37.5" x14ac:dyDescent="0.3">
      <c r="A11" s="138">
        <v>7</v>
      </c>
      <c r="B11" s="139" t="s">
        <v>614</v>
      </c>
      <c r="C11" s="139" t="s">
        <v>615</v>
      </c>
      <c r="D11" s="138" t="s">
        <v>22</v>
      </c>
      <c r="E11" s="131" t="s">
        <v>610</v>
      </c>
      <c r="F11" s="140">
        <v>3</v>
      </c>
      <c r="G11" s="134">
        <v>100000</v>
      </c>
      <c r="H11" s="134"/>
      <c r="I11" s="134">
        <v>150000</v>
      </c>
      <c r="J11" s="134">
        <v>75000</v>
      </c>
      <c r="K11" s="135">
        <f t="shared" si="0"/>
        <v>150000</v>
      </c>
      <c r="L11" s="133">
        <v>300000</v>
      </c>
      <c r="M11" s="133">
        <f>ROUND(K11*F11*1.5,0)</f>
        <v>675000</v>
      </c>
      <c r="N11" s="136"/>
    </row>
    <row r="12" spans="1:14" s="145" customFormat="1" ht="37.5" x14ac:dyDescent="0.3">
      <c r="A12" s="142">
        <v>8</v>
      </c>
      <c r="B12" s="143" t="s">
        <v>40</v>
      </c>
      <c r="C12" s="143" t="s">
        <v>41</v>
      </c>
      <c r="D12" s="142" t="s">
        <v>22</v>
      </c>
      <c r="E12" s="142" t="s">
        <v>610</v>
      </c>
      <c r="F12" s="144">
        <v>12</v>
      </c>
      <c r="G12" s="134">
        <v>30000</v>
      </c>
      <c r="H12" s="134"/>
      <c r="I12" s="134">
        <v>50000</v>
      </c>
      <c r="J12" s="134">
        <v>10000</v>
      </c>
      <c r="K12" s="135">
        <f t="shared" si="0"/>
        <v>50000</v>
      </c>
      <c r="L12" s="133">
        <v>360000</v>
      </c>
      <c r="M12" s="133">
        <f t="shared" ref="M12:M18" si="2">ROUND(K12*F12*1.5,0)</f>
        <v>900000</v>
      </c>
      <c r="N12" s="136"/>
    </row>
    <row r="13" spans="1:14" s="137" customFormat="1" ht="37.5" x14ac:dyDescent="0.3">
      <c r="A13" s="131">
        <v>9</v>
      </c>
      <c r="B13" s="132" t="s">
        <v>43</v>
      </c>
      <c r="C13" s="132" t="s">
        <v>44</v>
      </c>
      <c r="D13" s="131" t="s">
        <v>22</v>
      </c>
      <c r="E13" s="131" t="s">
        <v>610</v>
      </c>
      <c r="F13" s="133">
        <v>32</v>
      </c>
      <c r="G13" s="134">
        <v>60000</v>
      </c>
      <c r="H13" s="134"/>
      <c r="I13" s="134">
        <v>120000</v>
      </c>
      <c r="J13" s="134">
        <v>15000</v>
      </c>
      <c r="K13" s="135">
        <f t="shared" si="0"/>
        <v>120000</v>
      </c>
      <c r="L13" s="133">
        <v>1920000</v>
      </c>
      <c r="M13" s="133">
        <f>ROUND(K13*F13*1.5,0)</f>
        <v>5760000</v>
      </c>
      <c r="N13" s="136"/>
    </row>
    <row r="14" spans="1:14" s="137" customFormat="1" ht="37.5" x14ac:dyDescent="0.3">
      <c r="A14" s="131">
        <v>10</v>
      </c>
      <c r="B14" s="132" t="s">
        <v>46</v>
      </c>
      <c r="C14" s="132" t="s">
        <v>47</v>
      </c>
      <c r="D14" s="131" t="s">
        <v>22</v>
      </c>
      <c r="E14" s="131" t="s">
        <v>610</v>
      </c>
      <c r="F14" s="133">
        <v>169</v>
      </c>
      <c r="G14" s="134">
        <v>85937.79</v>
      </c>
      <c r="H14" s="134"/>
      <c r="I14" s="134">
        <v>130000</v>
      </c>
      <c r="J14" s="134">
        <v>35000</v>
      </c>
      <c r="K14" s="135">
        <f t="shared" si="0"/>
        <v>130000</v>
      </c>
      <c r="L14" s="133">
        <v>14517774</v>
      </c>
      <c r="M14" s="133">
        <f t="shared" si="2"/>
        <v>32955000</v>
      </c>
      <c r="N14" s="136"/>
    </row>
    <row r="15" spans="1:14" s="137" customFormat="1" ht="37.5" x14ac:dyDescent="0.3">
      <c r="A15" s="131">
        <v>11</v>
      </c>
      <c r="B15" s="132" t="s">
        <v>377</v>
      </c>
      <c r="C15" s="132" t="s">
        <v>49</v>
      </c>
      <c r="D15" s="131" t="s">
        <v>22</v>
      </c>
      <c r="E15" s="131" t="s">
        <v>610</v>
      </c>
      <c r="F15" s="133">
        <v>5</v>
      </c>
      <c r="G15" s="134">
        <v>120000</v>
      </c>
      <c r="H15" s="134"/>
      <c r="I15" s="134">
        <v>200000</v>
      </c>
      <c r="J15" s="134">
        <v>45000</v>
      </c>
      <c r="K15" s="135">
        <f t="shared" si="0"/>
        <v>200000</v>
      </c>
      <c r="L15" s="133">
        <v>600000</v>
      </c>
      <c r="M15" s="133">
        <f t="shared" si="2"/>
        <v>1500000</v>
      </c>
      <c r="N15" s="136"/>
    </row>
    <row r="16" spans="1:14" s="137" customFormat="1" ht="37.5" x14ac:dyDescent="0.3">
      <c r="A16" s="131">
        <v>12</v>
      </c>
      <c r="B16" s="132" t="s">
        <v>55</v>
      </c>
      <c r="C16" s="132" t="s">
        <v>56</v>
      </c>
      <c r="D16" s="131" t="s">
        <v>22</v>
      </c>
      <c r="E16" s="131" t="s">
        <v>610</v>
      </c>
      <c r="F16" s="133">
        <v>12</v>
      </c>
      <c r="G16" s="134">
        <v>6667</v>
      </c>
      <c r="H16" s="134"/>
      <c r="I16" s="134">
        <v>30000</v>
      </c>
      <c r="J16" s="134">
        <v>5000</v>
      </c>
      <c r="K16" s="135">
        <f t="shared" si="0"/>
        <v>30000</v>
      </c>
      <c r="L16" s="133">
        <v>79002</v>
      </c>
      <c r="M16" s="133">
        <f t="shared" si="2"/>
        <v>540000</v>
      </c>
      <c r="N16" s="136"/>
    </row>
    <row r="17" spans="1:14" s="137" customFormat="1" ht="37.5" x14ac:dyDescent="0.3">
      <c r="A17" s="131">
        <v>13</v>
      </c>
      <c r="B17" s="132" t="s">
        <v>58</v>
      </c>
      <c r="C17" s="132" t="s">
        <v>59</v>
      </c>
      <c r="D17" s="131" t="s">
        <v>22</v>
      </c>
      <c r="E17" s="131" t="s">
        <v>610</v>
      </c>
      <c r="F17" s="133">
        <v>53</v>
      </c>
      <c r="G17" s="134">
        <v>13229.44</v>
      </c>
      <c r="H17" s="134"/>
      <c r="I17" s="134">
        <v>35000</v>
      </c>
      <c r="J17" s="134">
        <v>8000</v>
      </c>
      <c r="K17" s="135">
        <f t="shared" si="0"/>
        <v>35000</v>
      </c>
      <c r="L17" s="133">
        <v>701004</v>
      </c>
      <c r="M17" s="133">
        <f t="shared" si="2"/>
        <v>2782500</v>
      </c>
      <c r="N17" s="136"/>
    </row>
    <row r="18" spans="1:14" s="137" customFormat="1" ht="37.5" x14ac:dyDescent="0.3">
      <c r="A18" s="131">
        <v>14</v>
      </c>
      <c r="B18" s="132" t="s">
        <v>61</v>
      </c>
      <c r="C18" s="132" t="s">
        <v>62</v>
      </c>
      <c r="D18" s="131" t="s">
        <v>22</v>
      </c>
      <c r="E18" s="131" t="s">
        <v>610</v>
      </c>
      <c r="F18" s="133">
        <v>897</v>
      </c>
      <c r="G18" s="134">
        <v>6935.05</v>
      </c>
      <c r="H18" s="134"/>
      <c r="I18" s="134">
        <v>20000</v>
      </c>
      <c r="J18" s="134">
        <v>5000</v>
      </c>
      <c r="K18" s="135">
        <f t="shared" si="0"/>
        <v>20000</v>
      </c>
      <c r="L18" s="133">
        <v>6221641</v>
      </c>
      <c r="M18" s="133">
        <f t="shared" si="2"/>
        <v>26910000</v>
      </c>
      <c r="N18" s="136"/>
    </row>
    <row r="19" spans="1:14" ht="37.5" x14ac:dyDescent="0.3">
      <c r="A19" s="97">
        <v>15</v>
      </c>
      <c r="B19" s="96" t="s">
        <v>379</v>
      </c>
      <c r="C19" s="96" t="s">
        <v>378</v>
      </c>
      <c r="D19" s="97" t="s">
        <v>22</v>
      </c>
      <c r="E19" s="97" t="s">
        <v>610</v>
      </c>
      <c r="F19" s="95">
        <v>4</v>
      </c>
      <c r="G19" s="98">
        <v>15000</v>
      </c>
      <c r="H19" s="98"/>
      <c r="I19" s="98">
        <v>55000</v>
      </c>
      <c r="J19" s="98">
        <v>40000</v>
      </c>
      <c r="K19" s="117">
        <f t="shared" si="0"/>
        <v>55000</v>
      </c>
      <c r="L19" s="95">
        <v>60000</v>
      </c>
      <c r="M19" s="95">
        <f>ROUND(K19*F19,0)</f>
        <v>220000</v>
      </c>
      <c r="N19" s="126"/>
    </row>
    <row r="20" spans="1:14" ht="37.5" x14ac:dyDescent="0.3">
      <c r="A20" s="97">
        <v>16</v>
      </c>
      <c r="B20" s="96" t="s">
        <v>383</v>
      </c>
      <c r="C20" s="96" t="s">
        <v>382</v>
      </c>
      <c r="D20" s="97" t="s">
        <v>22</v>
      </c>
      <c r="E20" s="97" t="s">
        <v>610</v>
      </c>
      <c r="F20" s="95">
        <v>2</v>
      </c>
      <c r="G20" s="98">
        <v>60000</v>
      </c>
      <c r="H20" s="98"/>
      <c r="I20" s="98">
        <v>55000</v>
      </c>
      <c r="J20" s="98">
        <v>120000</v>
      </c>
      <c r="K20" s="117">
        <f t="shared" si="0"/>
        <v>120000</v>
      </c>
      <c r="L20" s="95">
        <v>120000</v>
      </c>
      <c r="M20" s="95">
        <f t="shared" ref="M20:M83" si="3">ROUND(K20*F20,0)</f>
        <v>240000</v>
      </c>
      <c r="N20" s="126"/>
    </row>
    <row r="21" spans="1:14" ht="37.5" x14ac:dyDescent="0.3">
      <c r="A21" s="97">
        <v>17</v>
      </c>
      <c r="B21" s="96" t="s">
        <v>385</v>
      </c>
      <c r="C21" s="96" t="s">
        <v>384</v>
      </c>
      <c r="D21" s="97" t="s">
        <v>22</v>
      </c>
      <c r="E21" s="97" t="s">
        <v>610</v>
      </c>
      <c r="F21" s="95">
        <v>2</v>
      </c>
      <c r="G21" s="98">
        <v>120000</v>
      </c>
      <c r="H21" s="98"/>
      <c r="I21" s="98">
        <v>130000</v>
      </c>
      <c r="J21" s="98">
        <v>160000</v>
      </c>
      <c r="K21" s="117">
        <f t="shared" si="0"/>
        <v>160000</v>
      </c>
      <c r="L21" s="95">
        <v>240000</v>
      </c>
      <c r="M21" s="95">
        <f t="shared" si="3"/>
        <v>320000</v>
      </c>
      <c r="N21" s="126"/>
    </row>
    <row r="22" spans="1:14" ht="37.5" x14ac:dyDescent="0.3">
      <c r="A22" s="97">
        <v>18</v>
      </c>
      <c r="B22" s="96" t="s">
        <v>636</v>
      </c>
      <c r="C22" s="96" t="s">
        <v>637</v>
      </c>
      <c r="D22" s="97" t="s">
        <v>123</v>
      </c>
      <c r="E22" s="97" t="s">
        <v>610</v>
      </c>
      <c r="F22" s="95">
        <v>2</v>
      </c>
      <c r="G22" s="98">
        <v>180000</v>
      </c>
      <c r="H22" s="98"/>
      <c r="I22" s="98">
        <v>950000</v>
      </c>
      <c r="J22" s="98">
        <v>300000</v>
      </c>
      <c r="K22" s="117">
        <f t="shared" si="0"/>
        <v>950000</v>
      </c>
      <c r="L22" s="95">
        <v>360000</v>
      </c>
      <c r="M22" s="95">
        <f t="shared" si="3"/>
        <v>1900000</v>
      </c>
      <c r="N22" s="126"/>
    </row>
    <row r="23" spans="1:14" ht="37.5" x14ac:dyDescent="0.3">
      <c r="A23" s="97">
        <v>19</v>
      </c>
      <c r="B23" s="96" t="s">
        <v>638</v>
      </c>
      <c r="C23" s="96" t="s">
        <v>639</v>
      </c>
      <c r="D23" s="97" t="s">
        <v>123</v>
      </c>
      <c r="E23" s="97" t="s">
        <v>610</v>
      </c>
      <c r="F23" s="95">
        <v>1</v>
      </c>
      <c r="G23" s="98">
        <v>427850</v>
      </c>
      <c r="H23" s="98"/>
      <c r="I23" s="98">
        <v>950000</v>
      </c>
      <c r="J23" s="98">
        <v>450000</v>
      </c>
      <c r="K23" s="117">
        <f t="shared" si="0"/>
        <v>950000</v>
      </c>
      <c r="L23" s="95">
        <v>427850</v>
      </c>
      <c r="M23" s="95">
        <f t="shared" si="3"/>
        <v>950000</v>
      </c>
      <c r="N23" s="126"/>
    </row>
    <row r="24" spans="1:14" ht="37.5" x14ac:dyDescent="0.3">
      <c r="A24" s="97">
        <v>20</v>
      </c>
      <c r="B24" s="96" t="s">
        <v>72</v>
      </c>
      <c r="C24" s="96" t="s">
        <v>73</v>
      </c>
      <c r="D24" s="97" t="s">
        <v>22</v>
      </c>
      <c r="E24" s="97" t="s">
        <v>610</v>
      </c>
      <c r="F24" s="95">
        <v>307</v>
      </c>
      <c r="G24" s="98">
        <v>4999.03</v>
      </c>
      <c r="H24" s="98"/>
      <c r="I24" s="98">
        <v>5000</v>
      </c>
      <c r="J24" s="98">
        <v>1000</v>
      </c>
      <c r="K24" s="117">
        <f t="shared" si="0"/>
        <v>5000</v>
      </c>
      <c r="L24" s="95">
        <v>1534705</v>
      </c>
      <c r="M24" s="95">
        <f t="shared" si="3"/>
        <v>1535000</v>
      </c>
      <c r="N24" s="126"/>
    </row>
    <row r="25" spans="1:14" ht="37.5" x14ac:dyDescent="0.3">
      <c r="A25" s="97">
        <v>21</v>
      </c>
      <c r="B25" s="96" t="s">
        <v>77</v>
      </c>
      <c r="C25" s="96" t="s">
        <v>78</v>
      </c>
      <c r="D25" s="97" t="s">
        <v>22</v>
      </c>
      <c r="E25" s="97" t="s">
        <v>610</v>
      </c>
      <c r="F25" s="95">
        <v>448</v>
      </c>
      <c r="G25" s="98">
        <v>1000</v>
      </c>
      <c r="H25" s="98"/>
      <c r="I25" s="98">
        <v>1000</v>
      </c>
      <c r="J25" s="98">
        <v>1000</v>
      </c>
      <c r="K25" s="117">
        <f t="shared" si="0"/>
        <v>1000</v>
      </c>
      <c r="L25" s="95">
        <v>448000</v>
      </c>
      <c r="M25" s="95">
        <f t="shared" si="3"/>
        <v>448000</v>
      </c>
      <c r="N25" s="126"/>
    </row>
    <row r="26" spans="1:14" ht="37.5" x14ac:dyDescent="0.3">
      <c r="A26" s="97">
        <v>22</v>
      </c>
      <c r="B26" s="96" t="s">
        <v>80</v>
      </c>
      <c r="C26" s="96" t="s">
        <v>81</v>
      </c>
      <c r="D26" s="97" t="s">
        <v>22</v>
      </c>
      <c r="E26" s="97" t="s">
        <v>610</v>
      </c>
      <c r="F26" s="95">
        <v>427</v>
      </c>
      <c r="G26" s="98">
        <v>2000</v>
      </c>
      <c r="H26" s="98"/>
      <c r="I26" s="98">
        <v>5000</v>
      </c>
      <c r="J26" s="98">
        <v>2000</v>
      </c>
      <c r="K26" s="117">
        <f t="shared" si="0"/>
        <v>5000</v>
      </c>
      <c r="L26" s="95">
        <v>854000</v>
      </c>
      <c r="M26" s="95">
        <f t="shared" si="3"/>
        <v>2135000</v>
      </c>
      <c r="N26" s="126"/>
    </row>
    <row r="27" spans="1:14" ht="37.5" x14ac:dyDescent="0.3">
      <c r="A27" s="97">
        <v>23</v>
      </c>
      <c r="B27" s="96" t="s">
        <v>83</v>
      </c>
      <c r="C27" s="96" t="s">
        <v>84</v>
      </c>
      <c r="D27" s="97" t="s">
        <v>22</v>
      </c>
      <c r="E27" s="97" t="s">
        <v>610</v>
      </c>
      <c r="F27" s="95">
        <v>34</v>
      </c>
      <c r="G27" s="98">
        <v>2000</v>
      </c>
      <c r="H27" s="98"/>
      <c r="I27" s="98">
        <v>5000</v>
      </c>
      <c r="J27" s="98">
        <v>1000</v>
      </c>
      <c r="K27" s="117">
        <f t="shared" si="0"/>
        <v>5000</v>
      </c>
      <c r="L27" s="95">
        <v>68000</v>
      </c>
      <c r="M27" s="95">
        <f t="shared" si="3"/>
        <v>170000</v>
      </c>
      <c r="N27" s="126"/>
    </row>
    <row r="28" spans="1:14" s="89" customFormat="1" ht="37.5" x14ac:dyDescent="0.3">
      <c r="A28" s="149">
        <v>24</v>
      </c>
      <c r="B28" s="150" t="s">
        <v>640</v>
      </c>
      <c r="C28" s="150" t="s">
        <v>641</v>
      </c>
      <c r="D28" s="149" t="s">
        <v>123</v>
      </c>
      <c r="E28" s="149" t="s">
        <v>731</v>
      </c>
      <c r="F28" s="151">
        <v>28</v>
      </c>
      <c r="G28" s="98">
        <v>100000</v>
      </c>
      <c r="H28" s="98">
        <f>27*33000</f>
        <v>891000</v>
      </c>
      <c r="I28" s="98">
        <v>240000</v>
      </c>
      <c r="J28" s="98">
        <v>350000</v>
      </c>
      <c r="K28" s="152">
        <f t="shared" si="0"/>
        <v>891000</v>
      </c>
      <c r="L28" s="151">
        <v>2800000</v>
      </c>
      <c r="M28" s="151">
        <f t="shared" si="3"/>
        <v>24948000</v>
      </c>
      <c r="N28" s="126"/>
    </row>
    <row r="29" spans="1:14" s="89" customFormat="1" ht="37.5" x14ac:dyDescent="0.3">
      <c r="A29" s="149">
        <v>25</v>
      </c>
      <c r="B29" s="150" t="s">
        <v>642</v>
      </c>
      <c r="C29" s="150" t="s">
        <v>643</v>
      </c>
      <c r="D29" s="149" t="s">
        <v>123</v>
      </c>
      <c r="E29" s="149" t="s">
        <v>731</v>
      </c>
      <c r="F29" s="151">
        <v>7</v>
      </c>
      <c r="G29" s="98">
        <v>69207</v>
      </c>
      <c r="H29" s="98"/>
      <c r="I29" s="98">
        <v>150000</v>
      </c>
      <c r="J29" s="98">
        <v>85000</v>
      </c>
      <c r="K29" s="152">
        <f t="shared" si="0"/>
        <v>150000</v>
      </c>
      <c r="L29" s="151">
        <v>484449</v>
      </c>
      <c r="M29" s="151">
        <f t="shared" si="3"/>
        <v>1050000</v>
      </c>
      <c r="N29" s="126"/>
    </row>
    <row r="30" spans="1:14" s="89" customFormat="1" ht="37.5" x14ac:dyDescent="0.3">
      <c r="A30" s="149">
        <v>26</v>
      </c>
      <c r="B30" s="150" t="s">
        <v>644</v>
      </c>
      <c r="C30" s="150" t="s">
        <v>645</v>
      </c>
      <c r="D30" s="149" t="s">
        <v>123</v>
      </c>
      <c r="E30" s="149" t="s">
        <v>731</v>
      </c>
      <c r="F30" s="151">
        <v>1</v>
      </c>
      <c r="G30" s="98">
        <v>69207</v>
      </c>
      <c r="H30" s="98"/>
      <c r="I30" s="98">
        <v>150000</v>
      </c>
      <c r="J30" s="98">
        <v>85000</v>
      </c>
      <c r="K30" s="152">
        <f t="shared" si="0"/>
        <v>150000</v>
      </c>
      <c r="L30" s="151">
        <v>69207</v>
      </c>
      <c r="M30" s="151">
        <f t="shared" si="3"/>
        <v>150000</v>
      </c>
      <c r="N30" s="126"/>
    </row>
    <row r="31" spans="1:14" s="89" customFormat="1" ht="37.5" x14ac:dyDescent="0.3">
      <c r="A31" s="149">
        <v>27</v>
      </c>
      <c r="B31" s="150" t="s">
        <v>646</v>
      </c>
      <c r="C31" s="150" t="s">
        <v>647</v>
      </c>
      <c r="D31" s="149" t="s">
        <v>22</v>
      </c>
      <c r="E31" s="149" t="s">
        <v>731</v>
      </c>
      <c r="F31" s="151">
        <v>59</v>
      </c>
      <c r="G31" s="98">
        <v>100000</v>
      </c>
      <c r="H31" s="98">
        <f>45*33000</f>
        <v>1485000</v>
      </c>
      <c r="I31" s="98">
        <v>200000</v>
      </c>
      <c r="J31" s="98">
        <v>500000</v>
      </c>
      <c r="K31" s="152">
        <f t="shared" si="0"/>
        <v>1485000</v>
      </c>
      <c r="L31" s="151">
        <v>5900000</v>
      </c>
      <c r="M31" s="151">
        <f t="shared" si="3"/>
        <v>87615000</v>
      </c>
      <c r="N31" s="126"/>
    </row>
    <row r="32" spans="1:14" s="89" customFormat="1" ht="37.5" x14ac:dyDescent="0.3">
      <c r="A32" s="149">
        <v>28</v>
      </c>
      <c r="B32" s="150" t="s">
        <v>648</v>
      </c>
      <c r="C32" s="150" t="s">
        <v>649</v>
      </c>
      <c r="D32" s="149" t="s">
        <v>123</v>
      </c>
      <c r="E32" s="149" t="s">
        <v>731</v>
      </c>
      <c r="F32" s="151">
        <v>32</v>
      </c>
      <c r="G32" s="98">
        <v>100000</v>
      </c>
      <c r="H32" s="98">
        <f>33*33000</f>
        <v>1089000</v>
      </c>
      <c r="I32" s="98">
        <v>190000</v>
      </c>
      <c r="J32" s="98">
        <v>350000</v>
      </c>
      <c r="K32" s="152">
        <f t="shared" si="0"/>
        <v>1089000</v>
      </c>
      <c r="L32" s="151">
        <v>3200000</v>
      </c>
      <c r="M32" s="151">
        <f t="shared" si="3"/>
        <v>34848000</v>
      </c>
      <c r="N32" s="126"/>
    </row>
    <row r="33" spans="1:14" s="89" customFormat="1" ht="56.25" x14ac:dyDescent="0.3">
      <c r="A33" s="149">
        <v>29</v>
      </c>
      <c r="B33" s="150" t="s">
        <v>650</v>
      </c>
      <c r="C33" s="150" t="s">
        <v>651</v>
      </c>
      <c r="D33" s="149" t="s">
        <v>22</v>
      </c>
      <c r="E33" s="149" t="s">
        <v>731</v>
      </c>
      <c r="F33" s="151">
        <v>88</v>
      </c>
      <c r="G33" s="98">
        <v>69207</v>
      </c>
      <c r="H33" s="98"/>
      <c r="I33" s="98">
        <v>150000</v>
      </c>
      <c r="J33" s="98">
        <v>70000</v>
      </c>
      <c r="K33" s="152">
        <f t="shared" si="0"/>
        <v>150000</v>
      </c>
      <c r="L33" s="151">
        <v>6090216</v>
      </c>
      <c r="M33" s="151">
        <f t="shared" si="3"/>
        <v>13200000</v>
      </c>
      <c r="N33" s="126"/>
    </row>
    <row r="34" spans="1:14" s="89" customFormat="1" ht="37.5" x14ac:dyDescent="0.3">
      <c r="A34" s="149">
        <v>30</v>
      </c>
      <c r="B34" s="150" t="s">
        <v>652</v>
      </c>
      <c r="C34" s="150" t="s">
        <v>653</v>
      </c>
      <c r="D34" s="149" t="s">
        <v>123</v>
      </c>
      <c r="E34" s="149" t="s">
        <v>731</v>
      </c>
      <c r="F34" s="151">
        <v>17</v>
      </c>
      <c r="G34" s="98">
        <v>100000</v>
      </c>
      <c r="H34" s="98">
        <f>55*33000</f>
        <v>1815000</v>
      </c>
      <c r="I34" s="98">
        <v>250000</v>
      </c>
      <c r="J34" s="98">
        <v>500000</v>
      </c>
      <c r="K34" s="152">
        <f t="shared" si="0"/>
        <v>1815000</v>
      </c>
      <c r="L34" s="151">
        <v>1700000</v>
      </c>
      <c r="M34" s="151">
        <f t="shared" si="3"/>
        <v>30855000</v>
      </c>
      <c r="N34" s="126"/>
    </row>
    <row r="35" spans="1:14" ht="37.5" x14ac:dyDescent="0.3">
      <c r="A35" s="97">
        <v>31</v>
      </c>
      <c r="B35" s="96" t="s">
        <v>654</v>
      </c>
      <c r="C35" s="96" t="s">
        <v>655</v>
      </c>
      <c r="D35" s="97" t="s">
        <v>22</v>
      </c>
      <c r="E35" s="97" t="s">
        <v>731</v>
      </c>
      <c r="F35" s="95">
        <v>33</v>
      </c>
      <c r="G35" s="98">
        <v>69207</v>
      </c>
      <c r="H35" s="98"/>
      <c r="I35" s="98">
        <v>150000</v>
      </c>
      <c r="J35" s="98">
        <v>70000</v>
      </c>
      <c r="K35" s="117">
        <f t="shared" si="0"/>
        <v>150000</v>
      </c>
      <c r="L35" s="95">
        <v>2283831</v>
      </c>
      <c r="M35" s="95">
        <f t="shared" si="3"/>
        <v>4950000</v>
      </c>
      <c r="N35" s="126"/>
    </row>
    <row r="36" spans="1:14" ht="37.5" x14ac:dyDescent="0.3">
      <c r="A36" s="97">
        <v>32</v>
      </c>
      <c r="B36" s="96" t="s">
        <v>85</v>
      </c>
      <c r="C36" s="96" t="s">
        <v>86</v>
      </c>
      <c r="D36" s="97" t="s">
        <v>22</v>
      </c>
      <c r="E36" s="97" t="s">
        <v>731</v>
      </c>
      <c r="F36" s="95">
        <v>30</v>
      </c>
      <c r="G36" s="98">
        <v>2056.9</v>
      </c>
      <c r="H36" s="98"/>
      <c r="I36" s="98">
        <v>3000</v>
      </c>
      <c r="J36" s="98">
        <v>1000</v>
      </c>
      <c r="K36" s="117">
        <f t="shared" si="0"/>
        <v>3000</v>
      </c>
      <c r="L36" s="95">
        <v>61707</v>
      </c>
      <c r="M36" s="95">
        <f t="shared" si="3"/>
        <v>90000</v>
      </c>
      <c r="N36" s="126"/>
    </row>
    <row r="37" spans="1:14" ht="37.5" x14ac:dyDescent="0.3">
      <c r="A37" s="97">
        <f>A36+1</f>
        <v>33</v>
      </c>
      <c r="B37" s="96" t="s">
        <v>656</v>
      </c>
      <c r="C37" s="96" t="s">
        <v>657</v>
      </c>
      <c r="D37" s="97" t="s">
        <v>22</v>
      </c>
      <c r="E37" s="97" t="s">
        <v>731</v>
      </c>
      <c r="F37" s="95">
        <v>5</v>
      </c>
      <c r="G37" s="98">
        <v>2000</v>
      </c>
      <c r="H37" s="98"/>
      <c r="I37" s="98">
        <v>3000</v>
      </c>
      <c r="J37" s="98">
        <v>1000</v>
      </c>
      <c r="K37" s="117">
        <f t="shared" si="0"/>
        <v>3000</v>
      </c>
      <c r="L37" s="95">
        <v>10000</v>
      </c>
      <c r="M37" s="95">
        <f t="shared" si="3"/>
        <v>15000</v>
      </c>
      <c r="N37" s="126"/>
    </row>
    <row r="38" spans="1:14" ht="37.5" x14ac:dyDescent="0.3">
      <c r="A38" s="97">
        <f t="shared" ref="A38:A101" si="4">A37+1</f>
        <v>34</v>
      </c>
      <c r="B38" s="96" t="s">
        <v>88</v>
      </c>
      <c r="C38" s="96" t="s">
        <v>89</v>
      </c>
      <c r="D38" s="97" t="s">
        <v>22</v>
      </c>
      <c r="E38" s="97" t="s">
        <v>731</v>
      </c>
      <c r="F38" s="95">
        <v>288</v>
      </c>
      <c r="G38" s="98">
        <v>2000.01</v>
      </c>
      <c r="H38" s="98"/>
      <c r="I38" s="98">
        <v>3000</v>
      </c>
      <c r="J38" s="98">
        <v>1000</v>
      </c>
      <c r="K38" s="117">
        <f t="shared" si="0"/>
        <v>3000</v>
      </c>
      <c r="L38" s="95">
        <v>576001</v>
      </c>
      <c r="M38" s="95">
        <f t="shared" si="3"/>
        <v>864000</v>
      </c>
      <c r="N38" s="126"/>
    </row>
    <row r="39" spans="1:14" ht="37.5" x14ac:dyDescent="0.3">
      <c r="A39" s="97">
        <f t="shared" si="4"/>
        <v>35</v>
      </c>
      <c r="B39" s="96" t="s">
        <v>91</v>
      </c>
      <c r="C39" s="96" t="s">
        <v>92</v>
      </c>
      <c r="D39" s="97" t="s">
        <v>22</v>
      </c>
      <c r="E39" s="97" t="s">
        <v>731</v>
      </c>
      <c r="F39" s="95">
        <v>3</v>
      </c>
      <c r="G39" s="98">
        <v>5000</v>
      </c>
      <c r="H39" s="98"/>
      <c r="I39" s="98">
        <v>14000</v>
      </c>
      <c r="J39" s="98">
        <v>2000</v>
      </c>
      <c r="K39" s="117">
        <f t="shared" si="0"/>
        <v>14000</v>
      </c>
      <c r="L39" s="95">
        <v>15000</v>
      </c>
      <c r="M39" s="95">
        <f t="shared" si="3"/>
        <v>42000</v>
      </c>
      <c r="N39" s="126"/>
    </row>
    <row r="40" spans="1:14" ht="37.5" x14ac:dyDescent="0.3">
      <c r="A40" s="97">
        <f t="shared" si="4"/>
        <v>36</v>
      </c>
      <c r="B40" s="96" t="s">
        <v>616</v>
      </c>
      <c r="C40" s="96" t="s">
        <v>617</v>
      </c>
      <c r="D40" s="97" t="s">
        <v>22</v>
      </c>
      <c r="E40" s="97" t="s">
        <v>731</v>
      </c>
      <c r="F40" s="95">
        <v>22</v>
      </c>
      <c r="G40" s="98">
        <v>5000</v>
      </c>
      <c r="H40" s="98"/>
      <c r="I40" s="98">
        <v>15000</v>
      </c>
      <c r="J40" s="98">
        <v>2000</v>
      </c>
      <c r="K40" s="117">
        <f t="shared" si="0"/>
        <v>15000</v>
      </c>
      <c r="L40" s="95">
        <v>110000</v>
      </c>
      <c r="M40" s="95">
        <f t="shared" si="3"/>
        <v>330000</v>
      </c>
      <c r="N40" s="126"/>
    </row>
    <row r="41" spans="1:14" ht="37.5" x14ac:dyDescent="0.3">
      <c r="A41" s="97">
        <f t="shared" si="4"/>
        <v>37</v>
      </c>
      <c r="B41" s="96" t="s">
        <v>93</v>
      </c>
      <c r="C41" s="96" t="s">
        <v>94</v>
      </c>
      <c r="D41" s="97" t="s">
        <v>22</v>
      </c>
      <c r="E41" s="97" t="s">
        <v>731</v>
      </c>
      <c r="F41" s="95">
        <v>187</v>
      </c>
      <c r="G41" s="98">
        <v>5000</v>
      </c>
      <c r="H41" s="98"/>
      <c r="I41" s="98">
        <v>18000</v>
      </c>
      <c r="J41" s="98">
        <v>2000</v>
      </c>
      <c r="K41" s="117">
        <f t="shared" si="0"/>
        <v>18000</v>
      </c>
      <c r="L41" s="95">
        <v>935000</v>
      </c>
      <c r="M41" s="95">
        <f t="shared" si="3"/>
        <v>3366000</v>
      </c>
      <c r="N41" s="126"/>
    </row>
    <row r="42" spans="1:14" ht="37.5" x14ac:dyDescent="0.3">
      <c r="A42" s="97">
        <f t="shared" si="4"/>
        <v>38</v>
      </c>
      <c r="B42" s="96" t="s">
        <v>95</v>
      </c>
      <c r="C42" s="96" t="s">
        <v>96</v>
      </c>
      <c r="D42" s="97" t="s">
        <v>22</v>
      </c>
      <c r="E42" s="97" t="s">
        <v>731</v>
      </c>
      <c r="F42" s="95">
        <v>105</v>
      </c>
      <c r="G42" s="98">
        <v>500</v>
      </c>
      <c r="H42" s="98"/>
      <c r="I42" s="98">
        <v>2000</v>
      </c>
      <c r="J42" s="98">
        <v>200</v>
      </c>
      <c r="K42" s="117">
        <f t="shared" si="0"/>
        <v>2000</v>
      </c>
      <c r="L42" s="95">
        <v>52500</v>
      </c>
      <c r="M42" s="95">
        <f t="shared" si="3"/>
        <v>210000</v>
      </c>
      <c r="N42" s="126"/>
    </row>
    <row r="43" spans="1:14" ht="37.5" x14ac:dyDescent="0.3">
      <c r="A43" s="97">
        <f t="shared" si="4"/>
        <v>39</v>
      </c>
      <c r="B43" s="96" t="s">
        <v>97</v>
      </c>
      <c r="C43" s="96" t="s">
        <v>98</v>
      </c>
      <c r="D43" s="97" t="s">
        <v>22</v>
      </c>
      <c r="E43" s="97" t="s">
        <v>731</v>
      </c>
      <c r="F43" s="95">
        <v>3</v>
      </c>
      <c r="G43" s="98">
        <v>497.33</v>
      </c>
      <c r="H43" s="98"/>
      <c r="I43" s="98">
        <v>5000</v>
      </c>
      <c r="J43" s="98">
        <v>400</v>
      </c>
      <c r="K43" s="117">
        <f t="shared" si="0"/>
        <v>5000</v>
      </c>
      <c r="L43" s="95">
        <v>1492</v>
      </c>
      <c r="M43" s="95">
        <f t="shared" si="3"/>
        <v>15000</v>
      </c>
      <c r="N43" s="126"/>
    </row>
    <row r="44" spans="1:14" ht="37.5" x14ac:dyDescent="0.3">
      <c r="A44" s="97">
        <f t="shared" si="4"/>
        <v>40</v>
      </c>
      <c r="B44" s="96" t="s">
        <v>99</v>
      </c>
      <c r="C44" s="96" t="s">
        <v>100</v>
      </c>
      <c r="D44" s="97" t="s">
        <v>22</v>
      </c>
      <c r="E44" s="97" t="s">
        <v>731</v>
      </c>
      <c r="F44" s="95">
        <v>448</v>
      </c>
      <c r="G44" s="98">
        <v>487.13</v>
      </c>
      <c r="H44" s="98"/>
      <c r="I44" s="98">
        <v>5000</v>
      </c>
      <c r="J44" s="98">
        <v>800</v>
      </c>
      <c r="K44" s="117">
        <f t="shared" si="0"/>
        <v>5000</v>
      </c>
      <c r="L44" s="95">
        <v>218214</v>
      </c>
      <c r="M44" s="95">
        <f t="shared" si="3"/>
        <v>2240000</v>
      </c>
      <c r="N44" s="126"/>
    </row>
    <row r="45" spans="1:14" ht="37.5" x14ac:dyDescent="0.3">
      <c r="A45" s="97">
        <f t="shared" si="4"/>
        <v>41</v>
      </c>
      <c r="B45" s="96" t="s">
        <v>106</v>
      </c>
      <c r="C45" s="96" t="s">
        <v>107</v>
      </c>
      <c r="D45" s="97" t="s">
        <v>22</v>
      </c>
      <c r="E45" s="97" t="s">
        <v>731</v>
      </c>
      <c r="F45" s="95">
        <v>3</v>
      </c>
      <c r="G45" s="98">
        <v>2000</v>
      </c>
      <c r="H45" s="98"/>
      <c r="I45" s="98">
        <v>10000</v>
      </c>
      <c r="J45" s="98">
        <v>1000</v>
      </c>
      <c r="K45" s="117">
        <f t="shared" si="0"/>
        <v>10000</v>
      </c>
      <c r="L45" s="95">
        <v>6000</v>
      </c>
      <c r="M45" s="95">
        <f t="shared" si="3"/>
        <v>30000</v>
      </c>
      <c r="N45" s="126"/>
    </row>
    <row r="46" spans="1:14" ht="37.5" x14ac:dyDescent="0.3">
      <c r="A46" s="97">
        <f t="shared" si="4"/>
        <v>42</v>
      </c>
      <c r="B46" s="96" t="s">
        <v>114</v>
      </c>
      <c r="C46" s="96" t="s">
        <v>115</v>
      </c>
      <c r="D46" s="97" t="s">
        <v>22</v>
      </c>
      <c r="E46" s="97" t="s">
        <v>731</v>
      </c>
      <c r="F46" s="95">
        <v>6</v>
      </c>
      <c r="G46" s="98">
        <v>2000</v>
      </c>
      <c r="H46" s="98"/>
      <c r="I46" s="98">
        <v>10000</v>
      </c>
      <c r="J46" s="98">
        <v>1000</v>
      </c>
      <c r="K46" s="117">
        <f t="shared" si="0"/>
        <v>10000</v>
      </c>
      <c r="L46" s="95">
        <v>12000</v>
      </c>
      <c r="M46" s="95">
        <f t="shared" si="3"/>
        <v>60000</v>
      </c>
      <c r="N46" s="126"/>
    </row>
    <row r="47" spans="1:14" ht="37.5" x14ac:dyDescent="0.3">
      <c r="A47" s="97">
        <f t="shared" si="4"/>
        <v>43</v>
      </c>
      <c r="B47" s="96" t="s">
        <v>116</v>
      </c>
      <c r="C47" s="96" t="s">
        <v>117</v>
      </c>
      <c r="D47" s="97" t="s">
        <v>22</v>
      </c>
      <c r="E47" s="97" t="s">
        <v>731</v>
      </c>
      <c r="F47" s="95">
        <v>32</v>
      </c>
      <c r="G47" s="98">
        <v>20000</v>
      </c>
      <c r="H47" s="98"/>
      <c r="I47" s="98">
        <v>10000</v>
      </c>
      <c r="J47" s="98">
        <v>1000</v>
      </c>
      <c r="K47" s="117">
        <f t="shared" si="0"/>
        <v>20000</v>
      </c>
      <c r="L47" s="95">
        <v>640000</v>
      </c>
      <c r="M47" s="95">
        <f t="shared" si="3"/>
        <v>640000</v>
      </c>
      <c r="N47" s="126"/>
    </row>
    <row r="48" spans="1:14" ht="37.5" x14ac:dyDescent="0.3">
      <c r="A48" s="97">
        <f t="shared" si="4"/>
        <v>44</v>
      </c>
      <c r="B48" s="96" t="s">
        <v>121</v>
      </c>
      <c r="C48" s="96" t="s">
        <v>122</v>
      </c>
      <c r="D48" s="97" t="s">
        <v>123</v>
      </c>
      <c r="E48" s="97" t="s">
        <v>731</v>
      </c>
      <c r="F48" s="95">
        <v>11</v>
      </c>
      <c r="G48" s="98">
        <v>4917</v>
      </c>
      <c r="H48" s="98"/>
      <c r="I48" s="98">
        <v>3000</v>
      </c>
      <c r="J48" s="98">
        <v>5000</v>
      </c>
      <c r="K48" s="117">
        <f t="shared" si="0"/>
        <v>5000</v>
      </c>
      <c r="L48" s="95">
        <v>54087</v>
      </c>
      <c r="M48" s="95">
        <f t="shared" si="3"/>
        <v>55000</v>
      </c>
      <c r="N48" s="126"/>
    </row>
    <row r="49" spans="1:14" ht="37.5" x14ac:dyDescent="0.3">
      <c r="A49" s="97">
        <f t="shared" si="4"/>
        <v>45</v>
      </c>
      <c r="B49" s="96" t="s">
        <v>127</v>
      </c>
      <c r="C49" s="96" t="s">
        <v>128</v>
      </c>
      <c r="D49" s="97" t="s">
        <v>123</v>
      </c>
      <c r="E49" s="97" t="s">
        <v>731</v>
      </c>
      <c r="F49" s="95">
        <v>27</v>
      </c>
      <c r="G49" s="98">
        <v>5000</v>
      </c>
      <c r="H49" s="98"/>
      <c r="I49" s="98">
        <v>3000</v>
      </c>
      <c r="J49" s="98">
        <v>5000</v>
      </c>
      <c r="K49" s="117">
        <f t="shared" si="0"/>
        <v>5000</v>
      </c>
      <c r="L49" s="95">
        <v>135000</v>
      </c>
      <c r="M49" s="95">
        <f t="shared" si="3"/>
        <v>135000</v>
      </c>
      <c r="N49" s="126"/>
    </row>
    <row r="50" spans="1:14" ht="37.5" x14ac:dyDescent="0.3">
      <c r="A50" s="97">
        <f t="shared" si="4"/>
        <v>46</v>
      </c>
      <c r="B50" s="96" t="s">
        <v>133</v>
      </c>
      <c r="C50" s="96" t="s">
        <v>134</v>
      </c>
      <c r="D50" s="97" t="s">
        <v>123</v>
      </c>
      <c r="E50" s="97" t="s">
        <v>731</v>
      </c>
      <c r="F50" s="95">
        <v>24</v>
      </c>
      <c r="G50" s="98">
        <v>4200</v>
      </c>
      <c r="H50" s="98"/>
      <c r="I50" s="98">
        <v>3000</v>
      </c>
      <c r="J50" s="98">
        <v>5000</v>
      </c>
      <c r="K50" s="117">
        <f t="shared" si="0"/>
        <v>5000</v>
      </c>
      <c r="L50" s="95">
        <v>100800</v>
      </c>
      <c r="M50" s="95">
        <f t="shared" si="3"/>
        <v>120000</v>
      </c>
      <c r="N50" s="126"/>
    </row>
    <row r="51" spans="1:14" ht="37.5" x14ac:dyDescent="0.3">
      <c r="A51" s="97">
        <f t="shared" si="4"/>
        <v>47</v>
      </c>
      <c r="B51" s="96" t="s">
        <v>136</v>
      </c>
      <c r="C51" s="96" t="s">
        <v>137</v>
      </c>
      <c r="D51" s="97" t="s">
        <v>22</v>
      </c>
      <c r="E51" s="97" t="s">
        <v>731</v>
      </c>
      <c r="F51" s="95">
        <v>323</v>
      </c>
      <c r="G51" s="98">
        <v>2068.9</v>
      </c>
      <c r="H51" s="98"/>
      <c r="I51" s="98">
        <v>3000</v>
      </c>
      <c r="J51" s="98">
        <v>1500</v>
      </c>
      <c r="K51" s="117">
        <f t="shared" si="0"/>
        <v>3000</v>
      </c>
      <c r="L51" s="95">
        <v>668273</v>
      </c>
      <c r="M51" s="95">
        <f t="shared" si="3"/>
        <v>969000</v>
      </c>
      <c r="N51" s="126"/>
    </row>
    <row r="52" spans="1:14" ht="37.5" x14ac:dyDescent="0.3">
      <c r="A52" s="97">
        <f t="shared" si="4"/>
        <v>48</v>
      </c>
      <c r="B52" s="96" t="s">
        <v>618</v>
      </c>
      <c r="C52" s="96" t="s">
        <v>619</v>
      </c>
      <c r="D52" s="97" t="s">
        <v>22</v>
      </c>
      <c r="E52" s="97" t="s">
        <v>731</v>
      </c>
      <c r="F52" s="95">
        <v>3</v>
      </c>
      <c r="G52" s="98">
        <v>1857</v>
      </c>
      <c r="H52" s="98"/>
      <c r="I52" s="98">
        <v>5000</v>
      </c>
      <c r="J52" s="98">
        <v>1000</v>
      </c>
      <c r="K52" s="117">
        <f t="shared" si="0"/>
        <v>5000</v>
      </c>
      <c r="L52" s="95">
        <v>5571</v>
      </c>
      <c r="M52" s="95">
        <f t="shared" si="3"/>
        <v>15000</v>
      </c>
      <c r="N52" s="126"/>
    </row>
    <row r="53" spans="1:14" ht="37.5" x14ac:dyDescent="0.3">
      <c r="A53" s="97">
        <f t="shared" si="4"/>
        <v>49</v>
      </c>
      <c r="B53" s="96" t="s">
        <v>139</v>
      </c>
      <c r="C53" s="96" t="s">
        <v>140</v>
      </c>
      <c r="D53" s="97" t="s">
        <v>22</v>
      </c>
      <c r="E53" s="97" t="s">
        <v>731</v>
      </c>
      <c r="F53" s="95">
        <v>45</v>
      </c>
      <c r="G53" s="98">
        <v>2000</v>
      </c>
      <c r="H53" s="98"/>
      <c r="I53" s="98">
        <v>10000</v>
      </c>
      <c r="J53" s="98">
        <v>1000</v>
      </c>
      <c r="K53" s="117">
        <f t="shared" si="0"/>
        <v>10000</v>
      </c>
      <c r="L53" s="95">
        <v>90000</v>
      </c>
      <c r="M53" s="95">
        <f t="shared" si="3"/>
        <v>450000</v>
      </c>
      <c r="N53" s="126"/>
    </row>
    <row r="54" spans="1:14" ht="37.5" x14ac:dyDescent="0.3">
      <c r="A54" s="97">
        <f t="shared" si="4"/>
        <v>50</v>
      </c>
      <c r="B54" s="96" t="s">
        <v>141</v>
      </c>
      <c r="C54" s="96" t="s">
        <v>142</v>
      </c>
      <c r="D54" s="97" t="s">
        <v>22</v>
      </c>
      <c r="E54" s="97" t="s">
        <v>731</v>
      </c>
      <c r="F54" s="95">
        <v>6</v>
      </c>
      <c r="G54" s="98">
        <v>2000</v>
      </c>
      <c r="H54" s="98"/>
      <c r="I54" s="98">
        <v>10000</v>
      </c>
      <c r="J54" s="98">
        <v>1000</v>
      </c>
      <c r="K54" s="117">
        <f t="shared" si="0"/>
        <v>10000</v>
      </c>
      <c r="L54" s="95">
        <v>12000</v>
      </c>
      <c r="M54" s="95">
        <f t="shared" si="3"/>
        <v>60000</v>
      </c>
      <c r="N54" s="126"/>
    </row>
    <row r="55" spans="1:14" ht="37.5" x14ac:dyDescent="0.3">
      <c r="A55" s="97">
        <f t="shared" si="4"/>
        <v>51</v>
      </c>
      <c r="B55" s="96" t="s">
        <v>143</v>
      </c>
      <c r="C55" s="96" t="s">
        <v>144</v>
      </c>
      <c r="D55" s="97" t="s">
        <v>22</v>
      </c>
      <c r="E55" s="97" t="s">
        <v>731</v>
      </c>
      <c r="F55" s="95">
        <v>30</v>
      </c>
      <c r="G55" s="98">
        <v>2000</v>
      </c>
      <c r="H55" s="98"/>
      <c r="I55" s="98">
        <v>10000</v>
      </c>
      <c r="J55" s="98">
        <v>2500</v>
      </c>
      <c r="K55" s="117">
        <f t="shared" si="0"/>
        <v>10000</v>
      </c>
      <c r="L55" s="95">
        <v>60000</v>
      </c>
      <c r="M55" s="95">
        <f t="shared" si="3"/>
        <v>300000</v>
      </c>
      <c r="N55" s="126"/>
    </row>
    <row r="56" spans="1:14" ht="37.5" x14ac:dyDescent="0.3">
      <c r="A56" s="97">
        <f t="shared" si="4"/>
        <v>52</v>
      </c>
      <c r="B56" s="96" t="s">
        <v>146</v>
      </c>
      <c r="C56" s="96" t="s">
        <v>147</v>
      </c>
      <c r="D56" s="97" t="s">
        <v>22</v>
      </c>
      <c r="E56" s="97" t="s">
        <v>731</v>
      </c>
      <c r="F56" s="95">
        <v>45</v>
      </c>
      <c r="G56" s="98">
        <v>6800</v>
      </c>
      <c r="H56" s="98"/>
      <c r="I56" s="98">
        <v>10000</v>
      </c>
      <c r="J56" s="98">
        <v>2500</v>
      </c>
      <c r="K56" s="117">
        <f t="shared" si="0"/>
        <v>10000</v>
      </c>
      <c r="L56" s="95">
        <v>306000</v>
      </c>
      <c r="M56" s="95">
        <f t="shared" si="3"/>
        <v>450000</v>
      </c>
      <c r="N56" s="126"/>
    </row>
    <row r="57" spans="1:14" ht="37.5" x14ac:dyDescent="0.3">
      <c r="A57" s="97">
        <f t="shared" si="4"/>
        <v>53</v>
      </c>
      <c r="B57" s="96" t="s">
        <v>148</v>
      </c>
      <c r="C57" s="96" t="s">
        <v>149</v>
      </c>
      <c r="D57" s="97" t="s">
        <v>22</v>
      </c>
      <c r="E57" s="97" t="s">
        <v>731</v>
      </c>
      <c r="F57" s="95">
        <v>93</v>
      </c>
      <c r="G57" s="98">
        <v>1000</v>
      </c>
      <c r="H57" s="98"/>
      <c r="I57" s="98">
        <v>5000</v>
      </c>
      <c r="J57" s="98">
        <v>500</v>
      </c>
      <c r="K57" s="117">
        <f t="shared" si="0"/>
        <v>5000</v>
      </c>
      <c r="L57" s="95">
        <v>93000</v>
      </c>
      <c r="M57" s="95">
        <f t="shared" si="3"/>
        <v>465000</v>
      </c>
      <c r="N57" s="126"/>
    </row>
    <row r="58" spans="1:14" ht="37.5" x14ac:dyDescent="0.3">
      <c r="A58" s="97">
        <f t="shared" si="4"/>
        <v>54</v>
      </c>
      <c r="B58" s="96" t="s">
        <v>152</v>
      </c>
      <c r="C58" s="96" t="s">
        <v>153</v>
      </c>
      <c r="D58" s="97" t="s">
        <v>22</v>
      </c>
      <c r="E58" s="97" t="s">
        <v>731</v>
      </c>
      <c r="F58" s="95">
        <v>21</v>
      </c>
      <c r="G58" s="98">
        <v>1</v>
      </c>
      <c r="H58" s="98"/>
      <c r="I58" s="98">
        <v>2000</v>
      </c>
      <c r="J58" s="98">
        <v>100</v>
      </c>
      <c r="K58" s="117">
        <f t="shared" si="0"/>
        <v>2000</v>
      </c>
      <c r="L58" s="95">
        <v>21</v>
      </c>
      <c r="M58" s="95">
        <f t="shared" si="3"/>
        <v>42000</v>
      </c>
      <c r="N58" s="126"/>
    </row>
    <row r="59" spans="1:14" ht="37.5" x14ac:dyDescent="0.3">
      <c r="A59" s="97">
        <f t="shared" si="4"/>
        <v>55</v>
      </c>
      <c r="B59" s="96" t="s">
        <v>658</v>
      </c>
      <c r="C59" s="96" t="s">
        <v>659</v>
      </c>
      <c r="D59" s="97" t="s">
        <v>22</v>
      </c>
      <c r="E59" s="97" t="s">
        <v>731</v>
      </c>
      <c r="F59" s="95">
        <v>22</v>
      </c>
      <c r="G59" s="98">
        <v>1</v>
      </c>
      <c r="H59" s="98"/>
      <c r="I59" s="98">
        <v>2000</v>
      </c>
      <c r="J59" s="98">
        <v>100</v>
      </c>
      <c r="K59" s="117">
        <f t="shared" si="0"/>
        <v>2000</v>
      </c>
      <c r="L59" s="95">
        <v>22</v>
      </c>
      <c r="M59" s="95">
        <f t="shared" si="3"/>
        <v>44000</v>
      </c>
      <c r="N59" s="126"/>
    </row>
    <row r="60" spans="1:14" ht="37.5" x14ac:dyDescent="0.3">
      <c r="A60" s="97">
        <f t="shared" si="4"/>
        <v>56</v>
      </c>
      <c r="B60" s="96" t="s">
        <v>660</v>
      </c>
      <c r="C60" s="96" t="s">
        <v>661</v>
      </c>
      <c r="D60" s="97" t="s">
        <v>22</v>
      </c>
      <c r="E60" s="97" t="s">
        <v>731</v>
      </c>
      <c r="F60" s="95">
        <v>10</v>
      </c>
      <c r="G60" s="98">
        <v>1</v>
      </c>
      <c r="H60" s="98"/>
      <c r="I60" s="98">
        <v>2000</v>
      </c>
      <c r="J60" s="98">
        <v>100</v>
      </c>
      <c r="K60" s="117">
        <f t="shared" si="0"/>
        <v>2000</v>
      </c>
      <c r="L60" s="95">
        <v>10</v>
      </c>
      <c r="M60" s="95">
        <f t="shared" si="3"/>
        <v>20000</v>
      </c>
      <c r="N60" s="126"/>
    </row>
    <row r="61" spans="1:14" ht="37.5" x14ac:dyDescent="0.3">
      <c r="A61" s="97">
        <f t="shared" si="4"/>
        <v>57</v>
      </c>
      <c r="B61" s="96" t="s">
        <v>662</v>
      </c>
      <c r="C61" s="96" t="s">
        <v>663</v>
      </c>
      <c r="D61" s="97" t="s">
        <v>22</v>
      </c>
      <c r="E61" s="97" t="s">
        <v>731</v>
      </c>
      <c r="F61" s="95">
        <v>13</v>
      </c>
      <c r="G61" s="98">
        <v>1</v>
      </c>
      <c r="H61" s="98"/>
      <c r="I61" s="98">
        <v>2000</v>
      </c>
      <c r="J61" s="98">
        <v>100</v>
      </c>
      <c r="K61" s="117">
        <f t="shared" si="0"/>
        <v>2000</v>
      </c>
      <c r="L61" s="95">
        <v>13</v>
      </c>
      <c r="M61" s="95">
        <f t="shared" si="3"/>
        <v>26000</v>
      </c>
      <c r="N61" s="126"/>
    </row>
    <row r="62" spans="1:14" ht="37.5" x14ac:dyDescent="0.3">
      <c r="A62" s="97">
        <f t="shared" si="4"/>
        <v>58</v>
      </c>
      <c r="B62" s="96" t="s">
        <v>394</v>
      </c>
      <c r="C62" s="96" t="s">
        <v>393</v>
      </c>
      <c r="D62" s="97" t="s">
        <v>22</v>
      </c>
      <c r="E62" s="97" t="s">
        <v>731</v>
      </c>
      <c r="F62" s="95">
        <v>8</v>
      </c>
      <c r="G62" s="98">
        <v>1</v>
      </c>
      <c r="H62" s="98"/>
      <c r="I62" s="98">
        <v>2000</v>
      </c>
      <c r="J62" s="98">
        <v>100</v>
      </c>
      <c r="K62" s="117">
        <f t="shared" si="0"/>
        <v>2000</v>
      </c>
      <c r="L62" s="95">
        <v>8</v>
      </c>
      <c r="M62" s="95">
        <f t="shared" si="3"/>
        <v>16000</v>
      </c>
      <c r="N62" s="126"/>
    </row>
    <row r="63" spans="1:14" ht="37.5" x14ac:dyDescent="0.3">
      <c r="A63" s="97">
        <f t="shared" si="4"/>
        <v>59</v>
      </c>
      <c r="B63" s="96" t="s">
        <v>664</v>
      </c>
      <c r="C63" s="96" t="s">
        <v>665</v>
      </c>
      <c r="D63" s="97" t="s">
        <v>22</v>
      </c>
      <c r="E63" s="97" t="s">
        <v>731</v>
      </c>
      <c r="F63" s="95">
        <v>3</v>
      </c>
      <c r="G63" s="98">
        <v>1</v>
      </c>
      <c r="H63" s="98"/>
      <c r="I63" s="98">
        <v>2000</v>
      </c>
      <c r="J63" s="98">
        <v>100</v>
      </c>
      <c r="K63" s="117">
        <f t="shared" si="0"/>
        <v>2000</v>
      </c>
      <c r="L63" s="95">
        <v>3</v>
      </c>
      <c r="M63" s="95">
        <f t="shared" si="3"/>
        <v>6000</v>
      </c>
      <c r="N63" s="126"/>
    </row>
    <row r="64" spans="1:14" ht="37.5" x14ac:dyDescent="0.3">
      <c r="A64" s="97">
        <f t="shared" si="4"/>
        <v>60</v>
      </c>
      <c r="B64" s="96" t="s">
        <v>666</v>
      </c>
      <c r="C64" s="96" t="s">
        <v>667</v>
      </c>
      <c r="D64" s="97" t="s">
        <v>22</v>
      </c>
      <c r="E64" s="97" t="s">
        <v>731</v>
      </c>
      <c r="F64" s="95">
        <v>43</v>
      </c>
      <c r="G64" s="98">
        <v>1</v>
      </c>
      <c r="H64" s="98"/>
      <c r="I64" s="98">
        <v>2000</v>
      </c>
      <c r="J64" s="98">
        <v>100</v>
      </c>
      <c r="K64" s="117">
        <f t="shared" si="0"/>
        <v>2000</v>
      </c>
      <c r="L64" s="95">
        <v>43</v>
      </c>
      <c r="M64" s="95">
        <f t="shared" si="3"/>
        <v>86000</v>
      </c>
      <c r="N64" s="126"/>
    </row>
    <row r="65" spans="1:14" ht="37.5" x14ac:dyDescent="0.3">
      <c r="A65" s="97">
        <f t="shared" si="4"/>
        <v>61</v>
      </c>
      <c r="B65" s="96" t="s">
        <v>668</v>
      </c>
      <c r="C65" s="96" t="s">
        <v>669</v>
      </c>
      <c r="D65" s="97" t="s">
        <v>22</v>
      </c>
      <c r="E65" s="97" t="s">
        <v>731</v>
      </c>
      <c r="F65" s="95">
        <v>36</v>
      </c>
      <c r="G65" s="98">
        <v>1</v>
      </c>
      <c r="H65" s="98"/>
      <c r="I65" s="98">
        <v>2000</v>
      </c>
      <c r="J65" s="98">
        <v>100</v>
      </c>
      <c r="K65" s="117">
        <f t="shared" si="0"/>
        <v>2000</v>
      </c>
      <c r="L65" s="95">
        <v>36</v>
      </c>
      <c r="M65" s="95">
        <f t="shared" si="3"/>
        <v>72000</v>
      </c>
      <c r="N65" s="126"/>
    </row>
    <row r="66" spans="1:14" ht="37.5" x14ac:dyDescent="0.3">
      <c r="A66" s="97">
        <f t="shared" si="4"/>
        <v>62</v>
      </c>
      <c r="B66" s="96" t="s">
        <v>670</v>
      </c>
      <c r="C66" s="96" t="s">
        <v>671</v>
      </c>
      <c r="D66" s="97" t="s">
        <v>22</v>
      </c>
      <c r="E66" s="97" t="s">
        <v>731</v>
      </c>
      <c r="F66" s="95">
        <v>12</v>
      </c>
      <c r="G66" s="98">
        <v>1</v>
      </c>
      <c r="H66" s="98"/>
      <c r="I66" s="98">
        <v>2000</v>
      </c>
      <c r="J66" s="98">
        <v>100</v>
      </c>
      <c r="K66" s="117">
        <f t="shared" si="0"/>
        <v>2000</v>
      </c>
      <c r="L66" s="95">
        <v>12</v>
      </c>
      <c r="M66" s="95">
        <f t="shared" si="3"/>
        <v>24000</v>
      </c>
      <c r="N66" s="126"/>
    </row>
    <row r="67" spans="1:14" ht="37.5" x14ac:dyDescent="0.3">
      <c r="A67" s="97">
        <f t="shared" si="4"/>
        <v>63</v>
      </c>
      <c r="B67" s="96" t="s">
        <v>672</v>
      </c>
      <c r="C67" s="96" t="s">
        <v>673</v>
      </c>
      <c r="D67" s="97" t="s">
        <v>22</v>
      </c>
      <c r="E67" s="97" t="s">
        <v>731</v>
      </c>
      <c r="F67" s="95">
        <v>14</v>
      </c>
      <c r="G67" s="98">
        <v>1</v>
      </c>
      <c r="H67" s="98"/>
      <c r="I67" s="98">
        <v>2000</v>
      </c>
      <c r="J67" s="98">
        <v>100</v>
      </c>
      <c r="K67" s="117">
        <f t="shared" si="0"/>
        <v>2000</v>
      </c>
      <c r="L67" s="95">
        <v>14</v>
      </c>
      <c r="M67" s="95">
        <f t="shared" si="3"/>
        <v>28000</v>
      </c>
      <c r="N67" s="126"/>
    </row>
    <row r="68" spans="1:14" ht="37.5" x14ac:dyDescent="0.3">
      <c r="A68" s="97">
        <f t="shared" si="4"/>
        <v>64</v>
      </c>
      <c r="B68" s="96" t="s">
        <v>674</v>
      </c>
      <c r="C68" s="96" t="s">
        <v>675</v>
      </c>
      <c r="D68" s="97" t="s">
        <v>22</v>
      </c>
      <c r="E68" s="97" t="s">
        <v>731</v>
      </c>
      <c r="F68" s="95">
        <v>3</v>
      </c>
      <c r="G68" s="98">
        <v>1</v>
      </c>
      <c r="H68" s="98"/>
      <c r="I68" s="98">
        <v>2000</v>
      </c>
      <c r="J68" s="98">
        <v>100</v>
      </c>
      <c r="K68" s="117">
        <f t="shared" si="0"/>
        <v>2000</v>
      </c>
      <c r="L68" s="95">
        <v>3</v>
      </c>
      <c r="M68" s="95">
        <f t="shared" si="3"/>
        <v>6000</v>
      </c>
      <c r="N68" s="126"/>
    </row>
    <row r="69" spans="1:14" ht="37.5" x14ac:dyDescent="0.3">
      <c r="A69" s="97">
        <f t="shared" si="4"/>
        <v>65</v>
      </c>
      <c r="B69" s="96" t="s">
        <v>154</v>
      </c>
      <c r="C69" s="96" t="s">
        <v>155</v>
      </c>
      <c r="D69" s="97" t="s">
        <v>22</v>
      </c>
      <c r="E69" s="97" t="s">
        <v>731</v>
      </c>
      <c r="F69" s="95">
        <v>98</v>
      </c>
      <c r="G69" s="98">
        <v>9820.31</v>
      </c>
      <c r="H69" s="98"/>
      <c r="I69" s="98">
        <v>40000</v>
      </c>
      <c r="J69" s="98">
        <v>2000</v>
      </c>
      <c r="K69" s="117">
        <f t="shared" ref="K69:K132" si="5">MAX(G69:J69)</f>
        <v>40000</v>
      </c>
      <c r="L69" s="95">
        <v>962390</v>
      </c>
      <c r="M69" s="95">
        <f t="shared" si="3"/>
        <v>3920000</v>
      </c>
      <c r="N69" s="126"/>
    </row>
    <row r="70" spans="1:14" ht="37.5" x14ac:dyDescent="0.3">
      <c r="A70" s="97">
        <f t="shared" si="4"/>
        <v>66</v>
      </c>
      <c r="B70" s="96" t="s">
        <v>396</v>
      </c>
      <c r="C70" s="96" t="s">
        <v>395</v>
      </c>
      <c r="D70" s="97" t="s">
        <v>123</v>
      </c>
      <c r="E70" s="97" t="s">
        <v>731</v>
      </c>
      <c r="F70" s="95">
        <v>14</v>
      </c>
      <c r="G70" s="98">
        <v>9754.33</v>
      </c>
      <c r="H70" s="98"/>
      <c r="I70" s="98">
        <v>40000</v>
      </c>
      <c r="J70" s="98">
        <v>2000</v>
      </c>
      <c r="K70" s="117">
        <f t="shared" si="5"/>
        <v>40000</v>
      </c>
      <c r="L70" s="95">
        <v>139263</v>
      </c>
      <c r="M70" s="95">
        <f t="shared" si="3"/>
        <v>560000</v>
      </c>
      <c r="N70" s="126"/>
    </row>
    <row r="71" spans="1:14" ht="37.5" x14ac:dyDescent="0.3">
      <c r="A71" s="97">
        <f t="shared" si="4"/>
        <v>67</v>
      </c>
      <c r="B71" s="96" t="s">
        <v>157</v>
      </c>
      <c r="C71" s="96" t="s">
        <v>158</v>
      </c>
      <c r="D71" s="97" t="s">
        <v>22</v>
      </c>
      <c r="E71" s="97" t="s">
        <v>731</v>
      </c>
      <c r="F71" s="95">
        <v>19</v>
      </c>
      <c r="G71" s="98">
        <v>9901.3700000000008</v>
      </c>
      <c r="H71" s="98"/>
      <c r="I71" s="98">
        <v>40000</v>
      </c>
      <c r="J71" s="98">
        <v>3000</v>
      </c>
      <c r="K71" s="117">
        <f t="shared" si="5"/>
        <v>40000</v>
      </c>
      <c r="L71" s="95">
        <v>188126</v>
      </c>
      <c r="M71" s="95">
        <f t="shared" si="3"/>
        <v>760000</v>
      </c>
      <c r="N71" s="126"/>
    </row>
    <row r="72" spans="1:14" ht="37.5" customHeight="1" x14ac:dyDescent="0.3">
      <c r="A72" s="97">
        <f t="shared" si="4"/>
        <v>68</v>
      </c>
      <c r="B72" s="96" t="s">
        <v>160</v>
      </c>
      <c r="C72" s="96" t="s">
        <v>161</v>
      </c>
      <c r="D72" s="97" t="s">
        <v>123</v>
      </c>
      <c r="E72" s="97" t="s">
        <v>731</v>
      </c>
      <c r="F72" s="95">
        <v>8</v>
      </c>
      <c r="G72" s="98">
        <v>10000</v>
      </c>
      <c r="H72" s="98"/>
      <c r="I72" s="98">
        <v>40000</v>
      </c>
      <c r="J72" s="98">
        <v>3000</v>
      </c>
      <c r="K72" s="117">
        <f t="shared" si="5"/>
        <v>40000</v>
      </c>
      <c r="L72" s="95">
        <v>80000</v>
      </c>
      <c r="M72" s="95">
        <f t="shared" si="3"/>
        <v>320000</v>
      </c>
      <c r="N72" s="126"/>
    </row>
    <row r="73" spans="1:14" ht="37.5" x14ac:dyDescent="0.3">
      <c r="A73" s="97">
        <f t="shared" si="4"/>
        <v>69</v>
      </c>
      <c r="B73" s="96" t="s">
        <v>162</v>
      </c>
      <c r="C73" s="96" t="s">
        <v>163</v>
      </c>
      <c r="D73" s="97" t="s">
        <v>22</v>
      </c>
      <c r="E73" s="97" t="s">
        <v>731</v>
      </c>
      <c r="F73" s="95">
        <v>18</v>
      </c>
      <c r="G73" s="98">
        <v>1</v>
      </c>
      <c r="H73" s="98"/>
      <c r="I73" s="98">
        <v>5000</v>
      </c>
      <c r="J73" s="98">
        <v>100</v>
      </c>
      <c r="K73" s="117">
        <f t="shared" si="5"/>
        <v>5000</v>
      </c>
      <c r="L73" s="95">
        <v>18</v>
      </c>
      <c r="M73" s="95">
        <f t="shared" si="3"/>
        <v>90000</v>
      </c>
      <c r="N73" s="126"/>
    </row>
    <row r="74" spans="1:14" ht="37.5" x14ac:dyDescent="0.3">
      <c r="A74" s="97">
        <f t="shared" si="4"/>
        <v>70</v>
      </c>
      <c r="B74" s="96" t="s">
        <v>164</v>
      </c>
      <c r="C74" s="96" t="s">
        <v>165</v>
      </c>
      <c r="D74" s="97" t="s">
        <v>22</v>
      </c>
      <c r="E74" s="97" t="s">
        <v>731</v>
      </c>
      <c r="F74" s="95">
        <v>169</v>
      </c>
      <c r="G74" s="98">
        <v>1</v>
      </c>
      <c r="H74" s="98"/>
      <c r="I74" s="98">
        <v>5000</v>
      </c>
      <c r="J74" s="98">
        <v>100</v>
      </c>
      <c r="K74" s="117">
        <f t="shared" si="5"/>
        <v>5000</v>
      </c>
      <c r="L74" s="95">
        <v>169</v>
      </c>
      <c r="M74" s="95">
        <f t="shared" si="3"/>
        <v>845000</v>
      </c>
      <c r="N74" s="126"/>
    </row>
    <row r="75" spans="1:14" ht="37.5" x14ac:dyDescent="0.3">
      <c r="A75" s="97">
        <f t="shared" si="4"/>
        <v>71</v>
      </c>
      <c r="B75" s="96" t="s">
        <v>166</v>
      </c>
      <c r="C75" s="96" t="s">
        <v>167</v>
      </c>
      <c r="D75" s="97" t="s">
        <v>22</v>
      </c>
      <c r="E75" s="97" t="s">
        <v>731</v>
      </c>
      <c r="F75" s="95">
        <v>263</v>
      </c>
      <c r="G75" s="98">
        <v>1</v>
      </c>
      <c r="H75" s="98"/>
      <c r="I75" s="98">
        <v>5000</v>
      </c>
      <c r="J75" s="98">
        <v>100</v>
      </c>
      <c r="K75" s="117">
        <f t="shared" si="5"/>
        <v>5000</v>
      </c>
      <c r="L75" s="95">
        <v>263</v>
      </c>
      <c r="M75" s="95">
        <f t="shared" si="3"/>
        <v>1315000</v>
      </c>
      <c r="N75" s="126"/>
    </row>
    <row r="76" spans="1:14" ht="37.5" x14ac:dyDescent="0.3">
      <c r="A76" s="97">
        <f t="shared" si="4"/>
        <v>72</v>
      </c>
      <c r="B76" s="96" t="s">
        <v>398</v>
      </c>
      <c r="C76" s="96" t="s">
        <v>397</v>
      </c>
      <c r="D76" s="97" t="s">
        <v>22</v>
      </c>
      <c r="E76" s="97" t="s">
        <v>731</v>
      </c>
      <c r="F76" s="95">
        <v>218</v>
      </c>
      <c r="G76" s="98">
        <v>1</v>
      </c>
      <c r="H76" s="98"/>
      <c r="I76" s="98">
        <v>5000</v>
      </c>
      <c r="J76" s="98">
        <v>100</v>
      </c>
      <c r="K76" s="117">
        <f t="shared" si="5"/>
        <v>5000</v>
      </c>
      <c r="L76" s="95">
        <v>218</v>
      </c>
      <c r="M76" s="95">
        <f t="shared" si="3"/>
        <v>1090000</v>
      </c>
      <c r="N76" s="126"/>
    </row>
    <row r="77" spans="1:14" ht="37.5" x14ac:dyDescent="0.3">
      <c r="A77" s="97">
        <f t="shared" si="4"/>
        <v>73</v>
      </c>
      <c r="B77" s="96" t="s">
        <v>168</v>
      </c>
      <c r="C77" s="96" t="s">
        <v>169</v>
      </c>
      <c r="D77" s="97" t="s">
        <v>22</v>
      </c>
      <c r="E77" s="97" t="s">
        <v>731</v>
      </c>
      <c r="F77" s="95">
        <v>131</v>
      </c>
      <c r="G77" s="98">
        <v>1</v>
      </c>
      <c r="H77" s="98"/>
      <c r="I77" s="98">
        <v>5000</v>
      </c>
      <c r="J77" s="98">
        <v>100</v>
      </c>
      <c r="K77" s="117">
        <f t="shared" si="5"/>
        <v>5000</v>
      </c>
      <c r="L77" s="95">
        <v>131</v>
      </c>
      <c r="M77" s="95">
        <f t="shared" si="3"/>
        <v>655000</v>
      </c>
      <c r="N77" s="126"/>
    </row>
    <row r="78" spans="1:14" ht="37.5" x14ac:dyDescent="0.3">
      <c r="A78" s="97">
        <f t="shared" si="4"/>
        <v>74</v>
      </c>
      <c r="B78" s="96" t="s">
        <v>400</v>
      </c>
      <c r="C78" s="96" t="s">
        <v>399</v>
      </c>
      <c r="D78" s="97" t="s">
        <v>22</v>
      </c>
      <c r="E78" s="97" t="s">
        <v>731</v>
      </c>
      <c r="F78" s="95">
        <v>245</v>
      </c>
      <c r="G78" s="98">
        <v>1</v>
      </c>
      <c r="H78" s="98"/>
      <c r="I78" s="98">
        <v>5000</v>
      </c>
      <c r="J78" s="98">
        <v>100</v>
      </c>
      <c r="K78" s="117">
        <f t="shared" si="5"/>
        <v>5000</v>
      </c>
      <c r="L78" s="95">
        <v>245</v>
      </c>
      <c r="M78" s="95">
        <f t="shared" si="3"/>
        <v>1225000</v>
      </c>
      <c r="N78" s="126"/>
    </row>
    <row r="79" spans="1:14" ht="37.5" x14ac:dyDescent="0.3">
      <c r="A79" s="97">
        <f t="shared" si="4"/>
        <v>75</v>
      </c>
      <c r="B79" s="96" t="s">
        <v>402</v>
      </c>
      <c r="C79" s="96" t="s">
        <v>401</v>
      </c>
      <c r="D79" s="97" t="s">
        <v>22</v>
      </c>
      <c r="E79" s="97" t="s">
        <v>731</v>
      </c>
      <c r="F79" s="95">
        <v>131</v>
      </c>
      <c r="G79" s="98">
        <v>1</v>
      </c>
      <c r="H79" s="98"/>
      <c r="I79" s="98">
        <v>5000</v>
      </c>
      <c r="J79" s="98">
        <v>100</v>
      </c>
      <c r="K79" s="117">
        <f t="shared" si="5"/>
        <v>5000</v>
      </c>
      <c r="L79" s="95">
        <v>131</v>
      </c>
      <c r="M79" s="95">
        <f t="shared" si="3"/>
        <v>655000</v>
      </c>
      <c r="N79" s="126"/>
    </row>
    <row r="80" spans="1:14" ht="37.5" x14ac:dyDescent="0.3">
      <c r="A80" s="97">
        <f t="shared" si="4"/>
        <v>76</v>
      </c>
      <c r="B80" s="96" t="s">
        <v>170</v>
      </c>
      <c r="C80" s="96" t="s">
        <v>171</v>
      </c>
      <c r="D80" s="97" t="s">
        <v>22</v>
      </c>
      <c r="E80" s="97" t="s">
        <v>731</v>
      </c>
      <c r="F80" s="95">
        <v>120</v>
      </c>
      <c r="G80" s="98">
        <v>1</v>
      </c>
      <c r="H80" s="98"/>
      <c r="I80" s="98">
        <v>5000</v>
      </c>
      <c r="J80" s="98">
        <v>100</v>
      </c>
      <c r="K80" s="117">
        <f t="shared" si="5"/>
        <v>5000</v>
      </c>
      <c r="L80" s="95">
        <v>120</v>
      </c>
      <c r="M80" s="95">
        <f t="shared" si="3"/>
        <v>600000</v>
      </c>
      <c r="N80" s="126"/>
    </row>
    <row r="81" spans="1:14" ht="37.5" x14ac:dyDescent="0.3">
      <c r="A81" s="97">
        <f t="shared" si="4"/>
        <v>77</v>
      </c>
      <c r="B81" s="96" t="s">
        <v>404</v>
      </c>
      <c r="C81" s="96" t="s">
        <v>403</v>
      </c>
      <c r="D81" s="97" t="s">
        <v>22</v>
      </c>
      <c r="E81" s="97" t="s">
        <v>731</v>
      </c>
      <c r="F81" s="95">
        <v>106</v>
      </c>
      <c r="G81" s="98">
        <v>1</v>
      </c>
      <c r="H81" s="98"/>
      <c r="I81" s="98">
        <v>5000</v>
      </c>
      <c r="J81" s="98">
        <v>100</v>
      </c>
      <c r="K81" s="117">
        <f t="shared" si="5"/>
        <v>5000</v>
      </c>
      <c r="L81" s="95">
        <v>106</v>
      </c>
      <c r="M81" s="95">
        <f t="shared" si="3"/>
        <v>530000</v>
      </c>
      <c r="N81" s="126"/>
    </row>
    <row r="82" spans="1:14" ht="37.5" x14ac:dyDescent="0.3">
      <c r="A82" s="97">
        <f t="shared" si="4"/>
        <v>78</v>
      </c>
      <c r="B82" s="96" t="s">
        <v>406</v>
      </c>
      <c r="C82" s="96" t="s">
        <v>405</v>
      </c>
      <c r="D82" s="97" t="s">
        <v>22</v>
      </c>
      <c r="E82" s="97" t="s">
        <v>731</v>
      </c>
      <c r="F82" s="95">
        <v>49</v>
      </c>
      <c r="G82" s="98">
        <v>1</v>
      </c>
      <c r="H82" s="98"/>
      <c r="I82" s="98">
        <v>5000</v>
      </c>
      <c r="J82" s="98">
        <v>100</v>
      </c>
      <c r="K82" s="117">
        <f t="shared" si="5"/>
        <v>5000</v>
      </c>
      <c r="L82" s="95">
        <v>49</v>
      </c>
      <c r="M82" s="95">
        <f t="shared" si="3"/>
        <v>245000</v>
      </c>
      <c r="N82" s="126"/>
    </row>
    <row r="83" spans="1:14" ht="37.5" x14ac:dyDescent="0.3">
      <c r="A83" s="97">
        <f t="shared" si="4"/>
        <v>79</v>
      </c>
      <c r="B83" s="96" t="s">
        <v>676</v>
      </c>
      <c r="C83" s="96" t="s">
        <v>677</v>
      </c>
      <c r="D83" s="97" t="s">
        <v>22</v>
      </c>
      <c r="E83" s="97" t="s">
        <v>731</v>
      </c>
      <c r="F83" s="95">
        <v>40</v>
      </c>
      <c r="G83" s="98">
        <v>1</v>
      </c>
      <c r="H83" s="98"/>
      <c r="I83" s="98">
        <v>5000</v>
      </c>
      <c r="J83" s="98">
        <v>100</v>
      </c>
      <c r="K83" s="117">
        <f t="shared" si="5"/>
        <v>5000</v>
      </c>
      <c r="L83" s="95">
        <v>40</v>
      </c>
      <c r="M83" s="95">
        <f t="shared" si="3"/>
        <v>200000</v>
      </c>
      <c r="N83" s="126"/>
    </row>
    <row r="84" spans="1:14" ht="37.5" x14ac:dyDescent="0.3">
      <c r="A84" s="97">
        <f t="shared" si="4"/>
        <v>80</v>
      </c>
      <c r="B84" s="96" t="s">
        <v>678</v>
      </c>
      <c r="C84" s="96" t="s">
        <v>679</v>
      </c>
      <c r="D84" s="97" t="s">
        <v>22</v>
      </c>
      <c r="E84" s="97" t="s">
        <v>731</v>
      </c>
      <c r="F84" s="95">
        <v>24</v>
      </c>
      <c r="G84" s="98">
        <v>1</v>
      </c>
      <c r="H84" s="98"/>
      <c r="I84" s="98">
        <v>5000</v>
      </c>
      <c r="J84" s="98">
        <v>100</v>
      </c>
      <c r="K84" s="117">
        <f t="shared" si="5"/>
        <v>5000</v>
      </c>
      <c r="L84" s="95">
        <v>24</v>
      </c>
      <c r="M84" s="95">
        <f t="shared" ref="M84:M128" si="6">ROUND(K84*F84,0)</f>
        <v>120000</v>
      </c>
      <c r="N84" s="126"/>
    </row>
    <row r="85" spans="1:14" ht="37.5" x14ac:dyDescent="0.3">
      <c r="A85" s="97">
        <f t="shared" si="4"/>
        <v>81</v>
      </c>
      <c r="B85" s="96" t="s">
        <v>680</v>
      </c>
      <c r="C85" s="96" t="s">
        <v>681</v>
      </c>
      <c r="D85" s="97" t="s">
        <v>22</v>
      </c>
      <c r="E85" s="97" t="s">
        <v>731</v>
      </c>
      <c r="F85" s="95">
        <v>12</v>
      </c>
      <c r="G85" s="98">
        <v>1</v>
      </c>
      <c r="H85" s="98"/>
      <c r="I85" s="98">
        <v>5000</v>
      </c>
      <c r="J85" s="98">
        <v>100</v>
      </c>
      <c r="K85" s="117">
        <f t="shared" si="5"/>
        <v>5000</v>
      </c>
      <c r="L85" s="95">
        <v>12</v>
      </c>
      <c r="M85" s="95">
        <f t="shared" si="6"/>
        <v>60000</v>
      </c>
      <c r="N85" s="126"/>
    </row>
    <row r="86" spans="1:14" ht="37.5" x14ac:dyDescent="0.3">
      <c r="A86" s="97">
        <f t="shared" si="4"/>
        <v>82</v>
      </c>
      <c r="B86" s="96" t="s">
        <v>682</v>
      </c>
      <c r="C86" s="96" t="s">
        <v>683</v>
      </c>
      <c r="D86" s="97" t="s">
        <v>22</v>
      </c>
      <c r="E86" s="97" t="s">
        <v>731</v>
      </c>
      <c r="F86" s="95">
        <v>1</v>
      </c>
      <c r="G86" s="98">
        <v>1</v>
      </c>
      <c r="H86" s="98"/>
      <c r="I86" s="98">
        <v>5000</v>
      </c>
      <c r="J86" s="98">
        <v>100</v>
      </c>
      <c r="K86" s="117">
        <f t="shared" si="5"/>
        <v>5000</v>
      </c>
      <c r="L86" s="95">
        <v>1</v>
      </c>
      <c r="M86" s="95">
        <f t="shared" si="6"/>
        <v>5000</v>
      </c>
      <c r="N86" s="126"/>
    </row>
    <row r="87" spans="1:14" ht="37.5" x14ac:dyDescent="0.3">
      <c r="A87" s="97">
        <f t="shared" si="4"/>
        <v>83</v>
      </c>
      <c r="B87" s="96" t="s">
        <v>172</v>
      </c>
      <c r="C87" s="96" t="s">
        <v>173</v>
      </c>
      <c r="D87" s="97" t="s">
        <v>22</v>
      </c>
      <c r="E87" s="97" t="s">
        <v>731</v>
      </c>
      <c r="F87" s="95">
        <v>11</v>
      </c>
      <c r="G87" s="98">
        <v>225904.33</v>
      </c>
      <c r="H87" s="98"/>
      <c r="I87" s="98">
        <v>10000</v>
      </c>
      <c r="J87" s="98">
        <v>285000</v>
      </c>
      <c r="K87" s="117">
        <f t="shared" si="5"/>
        <v>285000</v>
      </c>
      <c r="L87" s="95">
        <v>2454542</v>
      </c>
      <c r="M87" s="95">
        <f t="shared" si="6"/>
        <v>3135000</v>
      </c>
      <c r="N87" s="126"/>
    </row>
    <row r="88" spans="1:14" ht="37.5" x14ac:dyDescent="0.3">
      <c r="A88" s="97">
        <f t="shared" si="4"/>
        <v>84</v>
      </c>
      <c r="B88" s="96" t="s">
        <v>416</v>
      </c>
      <c r="C88" s="96" t="s">
        <v>415</v>
      </c>
      <c r="D88" s="97" t="s">
        <v>22</v>
      </c>
      <c r="E88" s="97" t="s">
        <v>731</v>
      </c>
      <c r="F88" s="95">
        <v>2</v>
      </c>
      <c r="G88" s="98">
        <v>214871.5</v>
      </c>
      <c r="H88" s="98"/>
      <c r="I88" s="98">
        <v>10000</v>
      </c>
      <c r="J88" s="98">
        <v>285000</v>
      </c>
      <c r="K88" s="117">
        <f t="shared" si="5"/>
        <v>285000</v>
      </c>
      <c r="L88" s="95">
        <v>429743</v>
      </c>
      <c r="M88" s="95">
        <f t="shared" si="6"/>
        <v>570000</v>
      </c>
      <c r="N88" s="126"/>
    </row>
    <row r="89" spans="1:14" ht="37.5" x14ac:dyDescent="0.3">
      <c r="A89" s="97">
        <f t="shared" si="4"/>
        <v>85</v>
      </c>
      <c r="B89" s="96" t="s">
        <v>180</v>
      </c>
      <c r="C89" s="96" t="s">
        <v>181</v>
      </c>
      <c r="D89" s="97" t="s">
        <v>22</v>
      </c>
      <c r="E89" s="97" t="s">
        <v>731</v>
      </c>
      <c r="F89" s="95">
        <v>153</v>
      </c>
      <c r="G89" s="98">
        <v>1000</v>
      </c>
      <c r="H89" s="98"/>
      <c r="I89" s="98">
        <v>10000</v>
      </c>
      <c r="J89" s="98">
        <v>400</v>
      </c>
      <c r="K89" s="117">
        <f t="shared" si="5"/>
        <v>10000</v>
      </c>
      <c r="L89" s="95">
        <v>153000</v>
      </c>
      <c r="M89" s="95">
        <f t="shared" si="6"/>
        <v>1530000</v>
      </c>
      <c r="N89" s="126"/>
    </row>
    <row r="90" spans="1:14" ht="37.5" x14ac:dyDescent="0.3">
      <c r="A90" s="97">
        <f t="shared" si="4"/>
        <v>86</v>
      </c>
      <c r="B90" s="96" t="s">
        <v>684</v>
      </c>
      <c r="C90" s="96" t="s">
        <v>685</v>
      </c>
      <c r="D90" s="97" t="s">
        <v>22</v>
      </c>
      <c r="E90" s="97" t="s">
        <v>731</v>
      </c>
      <c r="F90" s="95">
        <v>1</v>
      </c>
      <c r="G90" s="98">
        <v>500</v>
      </c>
      <c r="H90" s="98"/>
      <c r="I90" s="98">
        <v>10000</v>
      </c>
      <c r="J90" s="98">
        <v>800</v>
      </c>
      <c r="K90" s="117">
        <f t="shared" si="5"/>
        <v>10000</v>
      </c>
      <c r="L90" s="95">
        <v>500</v>
      </c>
      <c r="M90" s="95">
        <f t="shared" si="6"/>
        <v>10000</v>
      </c>
      <c r="N90" s="126"/>
    </row>
    <row r="91" spans="1:14" ht="37.5" x14ac:dyDescent="0.3">
      <c r="A91" s="97">
        <f t="shared" si="4"/>
        <v>87</v>
      </c>
      <c r="B91" s="96" t="s">
        <v>182</v>
      </c>
      <c r="C91" s="96" t="s">
        <v>183</v>
      </c>
      <c r="D91" s="97" t="s">
        <v>22</v>
      </c>
      <c r="E91" s="97" t="s">
        <v>731</v>
      </c>
      <c r="F91" s="95">
        <v>1338</v>
      </c>
      <c r="G91" s="98">
        <v>500</v>
      </c>
      <c r="H91" s="98"/>
      <c r="I91" s="98">
        <v>10000</v>
      </c>
      <c r="J91" s="98">
        <v>250</v>
      </c>
      <c r="K91" s="117">
        <f t="shared" si="5"/>
        <v>10000</v>
      </c>
      <c r="L91" s="95">
        <v>669000</v>
      </c>
      <c r="M91" s="95">
        <f t="shared" si="6"/>
        <v>13380000</v>
      </c>
      <c r="N91" s="126"/>
    </row>
    <row r="92" spans="1:14" ht="37.5" x14ac:dyDescent="0.3">
      <c r="A92" s="97">
        <f t="shared" si="4"/>
        <v>88</v>
      </c>
      <c r="B92" s="96" t="s">
        <v>420</v>
      </c>
      <c r="C92" s="96" t="s">
        <v>419</v>
      </c>
      <c r="D92" s="97" t="s">
        <v>22</v>
      </c>
      <c r="E92" s="97" t="s">
        <v>731</v>
      </c>
      <c r="F92" s="95">
        <v>37</v>
      </c>
      <c r="G92" s="98">
        <v>1277.3499999999999</v>
      </c>
      <c r="H92" s="98"/>
      <c r="I92" s="98">
        <v>10000</v>
      </c>
      <c r="J92" s="98">
        <v>250</v>
      </c>
      <c r="K92" s="117">
        <f t="shared" si="5"/>
        <v>10000</v>
      </c>
      <c r="L92" s="95">
        <v>47262</v>
      </c>
      <c r="M92" s="95">
        <f t="shared" si="6"/>
        <v>370000</v>
      </c>
      <c r="N92" s="126"/>
    </row>
    <row r="93" spans="1:14" ht="37.5" x14ac:dyDescent="0.3">
      <c r="A93" s="97">
        <f t="shared" si="4"/>
        <v>89</v>
      </c>
      <c r="B93" s="96" t="s">
        <v>184</v>
      </c>
      <c r="C93" s="96" t="s">
        <v>185</v>
      </c>
      <c r="D93" s="97" t="s">
        <v>22</v>
      </c>
      <c r="E93" s="97" t="s">
        <v>731</v>
      </c>
      <c r="F93" s="95">
        <v>5</v>
      </c>
      <c r="G93" s="98">
        <v>870.8</v>
      </c>
      <c r="H93" s="98"/>
      <c r="I93" s="98">
        <v>10000</v>
      </c>
      <c r="J93" s="98">
        <v>250</v>
      </c>
      <c r="K93" s="117">
        <f t="shared" si="5"/>
        <v>10000</v>
      </c>
      <c r="L93" s="95">
        <v>4354</v>
      </c>
      <c r="M93" s="95">
        <f t="shared" si="6"/>
        <v>50000</v>
      </c>
      <c r="N93" s="126"/>
    </row>
    <row r="94" spans="1:14" ht="37.5" x14ac:dyDescent="0.3">
      <c r="A94" s="97">
        <f t="shared" si="4"/>
        <v>90</v>
      </c>
      <c r="B94" s="96" t="s">
        <v>187</v>
      </c>
      <c r="C94" s="96" t="s">
        <v>188</v>
      </c>
      <c r="D94" s="97" t="s">
        <v>22</v>
      </c>
      <c r="E94" s="97" t="s">
        <v>731</v>
      </c>
      <c r="F94" s="95">
        <v>16</v>
      </c>
      <c r="G94" s="98">
        <v>1043.56</v>
      </c>
      <c r="H94" s="98"/>
      <c r="I94" s="98">
        <v>10000</v>
      </c>
      <c r="J94" s="98">
        <v>250</v>
      </c>
      <c r="K94" s="117">
        <f t="shared" si="5"/>
        <v>10000</v>
      </c>
      <c r="L94" s="95">
        <v>16697</v>
      </c>
      <c r="M94" s="95">
        <f t="shared" si="6"/>
        <v>160000</v>
      </c>
      <c r="N94" s="126"/>
    </row>
    <row r="95" spans="1:14" ht="37.5" x14ac:dyDescent="0.3">
      <c r="A95" s="97">
        <f t="shared" si="4"/>
        <v>91</v>
      </c>
      <c r="B95" s="96" t="s">
        <v>686</v>
      </c>
      <c r="C95" s="96" t="s">
        <v>687</v>
      </c>
      <c r="D95" s="97" t="s">
        <v>22</v>
      </c>
      <c r="E95" s="97" t="s">
        <v>731</v>
      </c>
      <c r="F95" s="95">
        <v>1</v>
      </c>
      <c r="G95" s="98">
        <v>1000</v>
      </c>
      <c r="H95" s="98"/>
      <c r="I95" s="98">
        <v>10000</v>
      </c>
      <c r="J95" s="98">
        <v>800</v>
      </c>
      <c r="K95" s="117">
        <f t="shared" si="5"/>
        <v>10000</v>
      </c>
      <c r="L95" s="95">
        <v>1000</v>
      </c>
      <c r="M95" s="95">
        <f t="shared" si="6"/>
        <v>10000</v>
      </c>
      <c r="N95" s="126"/>
    </row>
    <row r="96" spans="1:14" ht="37.5" x14ac:dyDescent="0.3">
      <c r="A96" s="97">
        <f t="shared" si="4"/>
        <v>92</v>
      </c>
      <c r="B96" s="96" t="s">
        <v>189</v>
      </c>
      <c r="C96" s="96" t="s">
        <v>190</v>
      </c>
      <c r="D96" s="97" t="s">
        <v>22</v>
      </c>
      <c r="E96" s="97" t="s">
        <v>731</v>
      </c>
      <c r="F96" s="95">
        <v>1</v>
      </c>
      <c r="G96" s="98">
        <v>916</v>
      </c>
      <c r="H96" s="98"/>
      <c r="I96" s="98">
        <v>10000</v>
      </c>
      <c r="J96" s="98">
        <v>250</v>
      </c>
      <c r="K96" s="117">
        <f t="shared" si="5"/>
        <v>10000</v>
      </c>
      <c r="L96" s="95">
        <v>916</v>
      </c>
      <c r="M96" s="95">
        <f t="shared" si="6"/>
        <v>10000</v>
      </c>
      <c r="N96" s="126"/>
    </row>
    <row r="97" spans="1:14" ht="37.5" x14ac:dyDescent="0.3">
      <c r="A97" s="97">
        <f t="shared" si="4"/>
        <v>93</v>
      </c>
      <c r="B97" s="96" t="s">
        <v>424</v>
      </c>
      <c r="C97" s="96" t="s">
        <v>423</v>
      </c>
      <c r="D97" s="97" t="s">
        <v>22</v>
      </c>
      <c r="E97" s="97" t="s">
        <v>731</v>
      </c>
      <c r="F97" s="95">
        <v>4</v>
      </c>
      <c r="G97" s="98">
        <v>962.75</v>
      </c>
      <c r="H97" s="98"/>
      <c r="I97" s="98">
        <v>10000</v>
      </c>
      <c r="J97" s="98">
        <v>250</v>
      </c>
      <c r="K97" s="117">
        <f t="shared" si="5"/>
        <v>10000</v>
      </c>
      <c r="L97" s="95">
        <v>3851</v>
      </c>
      <c r="M97" s="95">
        <f t="shared" si="6"/>
        <v>40000</v>
      </c>
      <c r="N97" s="126"/>
    </row>
    <row r="98" spans="1:14" ht="37.5" x14ac:dyDescent="0.3">
      <c r="A98" s="97">
        <f t="shared" si="4"/>
        <v>94</v>
      </c>
      <c r="B98" s="96" t="s">
        <v>620</v>
      </c>
      <c r="C98" s="96" t="s">
        <v>621</v>
      </c>
      <c r="D98" s="97" t="s">
        <v>22</v>
      </c>
      <c r="E98" s="97" t="s">
        <v>731</v>
      </c>
      <c r="F98" s="95">
        <v>1</v>
      </c>
      <c r="G98" s="98">
        <v>667</v>
      </c>
      <c r="H98" s="98"/>
      <c r="I98" s="98">
        <v>10000</v>
      </c>
      <c r="J98" s="98">
        <v>300</v>
      </c>
      <c r="K98" s="117">
        <f t="shared" si="5"/>
        <v>10000</v>
      </c>
      <c r="L98" s="95">
        <v>667</v>
      </c>
      <c r="M98" s="95">
        <f t="shared" si="6"/>
        <v>10000</v>
      </c>
      <c r="N98" s="126"/>
    </row>
    <row r="99" spans="1:14" ht="37.5" x14ac:dyDescent="0.3">
      <c r="A99" s="97">
        <f t="shared" si="4"/>
        <v>95</v>
      </c>
      <c r="B99" s="96" t="s">
        <v>197</v>
      </c>
      <c r="C99" s="96" t="s">
        <v>198</v>
      </c>
      <c r="D99" s="97" t="s">
        <v>22</v>
      </c>
      <c r="E99" s="97" t="s">
        <v>731</v>
      </c>
      <c r="F99" s="95">
        <v>220</v>
      </c>
      <c r="G99" s="98">
        <v>501.15</v>
      </c>
      <c r="H99" s="98"/>
      <c r="I99" s="98">
        <v>10000</v>
      </c>
      <c r="J99" s="98">
        <v>300</v>
      </c>
      <c r="K99" s="117">
        <f t="shared" si="5"/>
        <v>10000</v>
      </c>
      <c r="L99" s="95">
        <v>110178</v>
      </c>
      <c r="M99" s="95">
        <f t="shared" si="6"/>
        <v>2200000</v>
      </c>
      <c r="N99" s="126"/>
    </row>
    <row r="100" spans="1:14" ht="37.5" x14ac:dyDescent="0.3">
      <c r="A100" s="97">
        <f t="shared" si="4"/>
        <v>96</v>
      </c>
      <c r="B100" s="96" t="s">
        <v>294</v>
      </c>
      <c r="C100" s="96" t="s">
        <v>203</v>
      </c>
      <c r="D100" s="97" t="s">
        <v>22</v>
      </c>
      <c r="E100" s="97" t="s">
        <v>731</v>
      </c>
      <c r="F100" s="95">
        <v>1</v>
      </c>
      <c r="G100" s="98">
        <v>4000</v>
      </c>
      <c r="H100" s="98"/>
      <c r="I100" s="98">
        <v>10000</v>
      </c>
      <c r="J100" s="98">
        <v>10000</v>
      </c>
      <c r="K100" s="117">
        <f t="shared" si="5"/>
        <v>10000</v>
      </c>
      <c r="L100" s="95">
        <v>4000</v>
      </c>
      <c r="M100" s="95">
        <f t="shared" si="6"/>
        <v>10000</v>
      </c>
      <c r="N100" s="126"/>
    </row>
    <row r="101" spans="1:14" ht="37.5" x14ac:dyDescent="0.3">
      <c r="A101" s="97">
        <f t="shared" si="4"/>
        <v>97</v>
      </c>
      <c r="B101" s="96" t="s">
        <v>207</v>
      </c>
      <c r="C101" s="96" t="s">
        <v>208</v>
      </c>
      <c r="D101" s="97" t="s">
        <v>22</v>
      </c>
      <c r="E101" s="97" t="s">
        <v>731</v>
      </c>
      <c r="F101" s="95">
        <v>8</v>
      </c>
      <c r="G101" s="98">
        <v>2000</v>
      </c>
      <c r="H101" s="98"/>
      <c r="I101" s="98">
        <v>10000</v>
      </c>
      <c r="J101" s="98">
        <v>500</v>
      </c>
      <c r="K101" s="117">
        <f t="shared" si="5"/>
        <v>10000</v>
      </c>
      <c r="L101" s="95">
        <v>16000</v>
      </c>
      <c r="M101" s="95">
        <f t="shared" si="6"/>
        <v>80000</v>
      </c>
      <c r="N101" s="126"/>
    </row>
    <row r="102" spans="1:14" ht="37.5" x14ac:dyDescent="0.3">
      <c r="A102" s="97">
        <f t="shared" ref="A102:A128" si="7">A101+1</f>
        <v>98</v>
      </c>
      <c r="B102" s="96" t="s">
        <v>209</v>
      </c>
      <c r="C102" s="96" t="s">
        <v>210</v>
      </c>
      <c r="D102" s="97" t="s">
        <v>22</v>
      </c>
      <c r="E102" s="97" t="s">
        <v>731</v>
      </c>
      <c r="F102" s="95">
        <v>24</v>
      </c>
      <c r="G102" s="98">
        <v>2017.2</v>
      </c>
      <c r="H102" s="98"/>
      <c r="I102" s="98">
        <v>10000</v>
      </c>
      <c r="J102" s="98">
        <v>500</v>
      </c>
      <c r="K102" s="117">
        <f t="shared" si="5"/>
        <v>10000</v>
      </c>
      <c r="L102" s="95">
        <v>48477</v>
      </c>
      <c r="M102" s="95">
        <f t="shared" si="6"/>
        <v>240000</v>
      </c>
      <c r="N102" s="126"/>
    </row>
    <row r="103" spans="1:14" ht="37.5" x14ac:dyDescent="0.3">
      <c r="A103" s="97">
        <f t="shared" si="7"/>
        <v>99</v>
      </c>
      <c r="B103" s="96" t="s">
        <v>214</v>
      </c>
      <c r="C103" s="96" t="s">
        <v>215</v>
      </c>
      <c r="D103" s="97" t="s">
        <v>22</v>
      </c>
      <c r="E103" s="97" t="s">
        <v>731</v>
      </c>
      <c r="F103" s="95">
        <v>31</v>
      </c>
      <c r="G103" s="98">
        <v>2000.71</v>
      </c>
      <c r="H103" s="98"/>
      <c r="I103" s="98">
        <v>10000</v>
      </c>
      <c r="J103" s="98">
        <v>1000</v>
      </c>
      <c r="K103" s="117">
        <f t="shared" si="5"/>
        <v>10000</v>
      </c>
      <c r="L103" s="95">
        <v>62022</v>
      </c>
      <c r="M103" s="95">
        <f t="shared" si="6"/>
        <v>310000</v>
      </c>
      <c r="N103" s="126"/>
    </row>
    <row r="104" spans="1:14" ht="37.5" x14ac:dyDescent="0.3">
      <c r="A104" s="97">
        <f t="shared" si="7"/>
        <v>100</v>
      </c>
      <c r="B104" s="96" t="s">
        <v>218</v>
      </c>
      <c r="C104" s="96" t="s">
        <v>219</v>
      </c>
      <c r="D104" s="97" t="s">
        <v>22</v>
      </c>
      <c r="E104" s="97" t="s">
        <v>731</v>
      </c>
      <c r="F104" s="95">
        <v>4</v>
      </c>
      <c r="G104" s="98">
        <v>2570.75</v>
      </c>
      <c r="H104" s="98"/>
      <c r="I104" s="98">
        <v>10000</v>
      </c>
      <c r="J104" s="98">
        <v>1000</v>
      </c>
      <c r="K104" s="117">
        <f t="shared" si="5"/>
        <v>10000</v>
      </c>
      <c r="L104" s="95">
        <v>10283</v>
      </c>
      <c r="M104" s="95">
        <f t="shared" si="6"/>
        <v>40000</v>
      </c>
      <c r="N104" s="126"/>
    </row>
    <row r="105" spans="1:14" ht="37.5" x14ac:dyDescent="0.3">
      <c r="A105" s="97">
        <f t="shared" si="7"/>
        <v>101</v>
      </c>
      <c r="B105" s="96" t="s">
        <v>227</v>
      </c>
      <c r="C105" s="96" t="s">
        <v>228</v>
      </c>
      <c r="D105" s="97" t="s">
        <v>22</v>
      </c>
      <c r="E105" s="97" t="s">
        <v>731</v>
      </c>
      <c r="F105" s="95">
        <v>4</v>
      </c>
      <c r="G105" s="98">
        <v>5000</v>
      </c>
      <c r="H105" s="98"/>
      <c r="I105" s="98">
        <v>10000</v>
      </c>
      <c r="J105" s="98">
        <v>2500</v>
      </c>
      <c r="K105" s="117">
        <f t="shared" si="5"/>
        <v>10000</v>
      </c>
      <c r="L105" s="95">
        <v>20000</v>
      </c>
      <c r="M105" s="95">
        <f t="shared" si="6"/>
        <v>40000</v>
      </c>
      <c r="N105" s="126"/>
    </row>
    <row r="106" spans="1:14" ht="37.5" x14ac:dyDescent="0.3">
      <c r="A106" s="97">
        <f t="shared" si="7"/>
        <v>102</v>
      </c>
      <c r="B106" s="96" t="s">
        <v>229</v>
      </c>
      <c r="C106" s="96" t="s">
        <v>230</v>
      </c>
      <c r="D106" s="97" t="s">
        <v>22</v>
      </c>
      <c r="E106" s="97" t="s">
        <v>731</v>
      </c>
      <c r="F106" s="95">
        <v>2</v>
      </c>
      <c r="G106" s="98">
        <v>8000</v>
      </c>
      <c r="H106" s="98"/>
      <c r="I106" s="98">
        <v>10000</v>
      </c>
      <c r="J106" s="98">
        <v>15000</v>
      </c>
      <c r="K106" s="117">
        <f t="shared" si="5"/>
        <v>15000</v>
      </c>
      <c r="L106" s="95">
        <v>16000</v>
      </c>
      <c r="M106" s="95">
        <f t="shared" si="6"/>
        <v>30000</v>
      </c>
      <c r="N106" s="126"/>
    </row>
    <row r="107" spans="1:14" ht="37.5" x14ac:dyDescent="0.3">
      <c r="A107" s="97">
        <f t="shared" si="7"/>
        <v>103</v>
      </c>
      <c r="B107" s="96" t="s">
        <v>241</v>
      </c>
      <c r="C107" s="96" t="s">
        <v>242</v>
      </c>
      <c r="D107" s="97" t="s">
        <v>123</v>
      </c>
      <c r="E107" s="97" t="s">
        <v>302</v>
      </c>
      <c r="F107" s="95">
        <v>13</v>
      </c>
      <c r="G107" s="98">
        <v>3000</v>
      </c>
      <c r="H107" s="98"/>
      <c r="I107" s="98">
        <v>3000</v>
      </c>
      <c r="J107" s="98">
        <v>1000</v>
      </c>
      <c r="K107" s="117">
        <f t="shared" si="5"/>
        <v>3000</v>
      </c>
      <c r="L107" s="95">
        <v>39000</v>
      </c>
      <c r="M107" s="95">
        <f t="shared" si="6"/>
        <v>39000</v>
      </c>
      <c r="N107" s="126"/>
    </row>
    <row r="108" spans="1:14" ht="56.25" x14ac:dyDescent="0.3">
      <c r="A108" s="97">
        <f t="shared" si="7"/>
        <v>104</v>
      </c>
      <c r="B108" s="96" t="s">
        <v>630</v>
      </c>
      <c r="C108" s="96" t="s">
        <v>631</v>
      </c>
      <c r="D108" s="97" t="s">
        <v>688</v>
      </c>
      <c r="E108" s="97" t="s">
        <v>302</v>
      </c>
      <c r="F108" s="95">
        <v>1</v>
      </c>
      <c r="G108" s="98">
        <v>150000</v>
      </c>
      <c r="H108" s="98"/>
      <c r="I108" s="98">
        <v>2000</v>
      </c>
      <c r="J108" s="98">
        <v>150000</v>
      </c>
      <c r="K108" s="117">
        <f t="shared" si="5"/>
        <v>150000</v>
      </c>
      <c r="L108" s="95">
        <v>150000</v>
      </c>
      <c r="M108" s="95">
        <f t="shared" si="6"/>
        <v>150000</v>
      </c>
      <c r="N108" s="126"/>
    </row>
    <row r="109" spans="1:14" ht="37.5" x14ac:dyDescent="0.3">
      <c r="A109" s="97">
        <f t="shared" si="7"/>
        <v>105</v>
      </c>
      <c r="B109" s="96" t="s">
        <v>689</v>
      </c>
      <c r="C109" s="96" t="s">
        <v>690</v>
      </c>
      <c r="D109" s="97" t="s">
        <v>22</v>
      </c>
      <c r="E109" s="97" t="s">
        <v>302</v>
      </c>
      <c r="F109" s="95">
        <v>2</v>
      </c>
      <c r="G109" s="98">
        <v>30000</v>
      </c>
      <c r="H109" s="98"/>
      <c r="I109" s="98">
        <v>1000</v>
      </c>
      <c r="J109" s="98">
        <v>1000</v>
      </c>
      <c r="K109" s="117">
        <f t="shared" si="5"/>
        <v>30000</v>
      </c>
      <c r="L109" s="95">
        <v>60000</v>
      </c>
      <c r="M109" s="95">
        <f t="shared" si="6"/>
        <v>60000</v>
      </c>
      <c r="N109" s="126"/>
    </row>
    <row r="110" spans="1:14" ht="37.5" x14ac:dyDescent="0.3">
      <c r="A110" s="97">
        <f t="shared" si="7"/>
        <v>106</v>
      </c>
      <c r="B110" s="96" t="s">
        <v>243</v>
      </c>
      <c r="C110" s="96" t="s">
        <v>244</v>
      </c>
      <c r="D110" s="97" t="s">
        <v>22</v>
      </c>
      <c r="E110" s="97" t="s">
        <v>302</v>
      </c>
      <c r="F110" s="95">
        <v>2</v>
      </c>
      <c r="G110" s="98">
        <v>100</v>
      </c>
      <c r="H110" s="98"/>
      <c r="I110" s="98">
        <v>3000</v>
      </c>
      <c r="J110" s="98">
        <v>500</v>
      </c>
      <c r="K110" s="117">
        <f t="shared" si="5"/>
        <v>3000</v>
      </c>
      <c r="L110" s="95">
        <v>200</v>
      </c>
      <c r="M110" s="95">
        <f t="shared" si="6"/>
        <v>6000</v>
      </c>
      <c r="N110" s="126"/>
    </row>
    <row r="111" spans="1:14" ht="93.75" x14ac:dyDescent="0.3">
      <c r="A111" s="97">
        <f t="shared" si="7"/>
        <v>107</v>
      </c>
      <c r="B111" s="96" t="s">
        <v>245</v>
      </c>
      <c r="C111" s="96" t="s">
        <v>246</v>
      </c>
      <c r="D111" s="97" t="s">
        <v>123</v>
      </c>
      <c r="E111" s="97" t="s">
        <v>302</v>
      </c>
      <c r="F111" s="95">
        <v>3</v>
      </c>
      <c r="G111" s="98">
        <v>20000</v>
      </c>
      <c r="H111" s="98"/>
      <c r="I111" s="98">
        <v>100000</v>
      </c>
      <c r="J111" s="98">
        <v>1</v>
      </c>
      <c r="K111" s="117">
        <f t="shared" si="5"/>
        <v>100000</v>
      </c>
      <c r="L111" s="95">
        <v>60000</v>
      </c>
      <c r="M111" s="95">
        <f t="shared" si="6"/>
        <v>300000</v>
      </c>
      <c r="N111" s="126"/>
    </row>
    <row r="112" spans="1:14" ht="93.75" x14ac:dyDescent="0.3">
      <c r="A112" s="97">
        <f t="shared" si="7"/>
        <v>108</v>
      </c>
      <c r="B112" s="96" t="s">
        <v>247</v>
      </c>
      <c r="C112" s="96" t="s">
        <v>248</v>
      </c>
      <c r="D112" s="97" t="s">
        <v>123</v>
      </c>
      <c r="E112" s="97" t="s">
        <v>302</v>
      </c>
      <c r="F112" s="95">
        <v>1</v>
      </c>
      <c r="G112" s="98">
        <v>30000</v>
      </c>
      <c r="H112" s="98"/>
      <c r="I112" s="98">
        <v>100000</v>
      </c>
      <c r="J112" s="98">
        <v>1</v>
      </c>
      <c r="K112" s="117">
        <f t="shared" si="5"/>
        <v>100000</v>
      </c>
      <c r="L112" s="95">
        <v>30000</v>
      </c>
      <c r="M112" s="95">
        <f t="shared" si="6"/>
        <v>100000</v>
      </c>
      <c r="N112" s="126"/>
    </row>
    <row r="113" spans="1:14" ht="37.5" x14ac:dyDescent="0.3">
      <c r="A113" s="97">
        <f t="shared" si="7"/>
        <v>109</v>
      </c>
      <c r="B113" s="96" t="s">
        <v>622</v>
      </c>
      <c r="C113" s="96" t="s">
        <v>623</v>
      </c>
      <c r="D113" s="97" t="s">
        <v>22</v>
      </c>
      <c r="E113" s="97" t="s">
        <v>302</v>
      </c>
      <c r="F113" s="95">
        <v>2</v>
      </c>
      <c r="G113" s="98">
        <v>1</v>
      </c>
      <c r="H113" s="98"/>
      <c r="I113" s="98">
        <v>1000</v>
      </c>
      <c r="J113" s="98">
        <v>1</v>
      </c>
      <c r="K113" s="117">
        <f t="shared" si="5"/>
        <v>1000</v>
      </c>
      <c r="L113" s="95">
        <v>2</v>
      </c>
      <c r="M113" s="95">
        <f t="shared" si="6"/>
        <v>2000</v>
      </c>
      <c r="N113" s="126"/>
    </row>
    <row r="114" spans="1:14" ht="56.25" x14ac:dyDescent="0.3">
      <c r="A114" s="97">
        <f t="shared" si="7"/>
        <v>110</v>
      </c>
      <c r="B114" s="96" t="s">
        <v>624</v>
      </c>
      <c r="C114" s="96" t="s">
        <v>625</v>
      </c>
      <c r="D114" s="97" t="s">
        <v>22</v>
      </c>
      <c r="E114" s="97" t="s">
        <v>302</v>
      </c>
      <c r="F114" s="95">
        <v>1</v>
      </c>
      <c r="G114" s="98">
        <v>1</v>
      </c>
      <c r="H114" s="98"/>
      <c r="I114" s="98">
        <v>1000</v>
      </c>
      <c r="J114" s="98">
        <v>1</v>
      </c>
      <c r="K114" s="117">
        <f t="shared" si="5"/>
        <v>1000</v>
      </c>
      <c r="L114" s="95">
        <v>1</v>
      </c>
      <c r="M114" s="95">
        <f t="shared" si="6"/>
        <v>1000</v>
      </c>
      <c r="N114" s="126"/>
    </row>
    <row r="115" spans="1:14" ht="37.5" x14ac:dyDescent="0.3">
      <c r="A115" s="97">
        <f t="shared" si="7"/>
        <v>111</v>
      </c>
      <c r="B115" s="96" t="s">
        <v>250</v>
      </c>
      <c r="C115" s="96" t="s">
        <v>251</v>
      </c>
      <c r="D115" s="97" t="s">
        <v>22</v>
      </c>
      <c r="E115" s="97" t="s">
        <v>302</v>
      </c>
      <c r="F115" s="95">
        <v>12</v>
      </c>
      <c r="G115" s="98">
        <v>1000</v>
      </c>
      <c r="H115" s="98"/>
      <c r="I115" s="98">
        <v>2000</v>
      </c>
      <c r="J115" s="98">
        <v>1000</v>
      </c>
      <c r="K115" s="117">
        <f t="shared" si="5"/>
        <v>2000</v>
      </c>
      <c r="L115" s="95">
        <v>12000</v>
      </c>
      <c r="M115" s="95">
        <f t="shared" si="6"/>
        <v>24000</v>
      </c>
      <c r="N115" s="126"/>
    </row>
    <row r="116" spans="1:14" ht="37.5" x14ac:dyDescent="0.3">
      <c r="A116" s="97">
        <f t="shared" si="7"/>
        <v>112</v>
      </c>
      <c r="B116" s="96" t="s">
        <v>252</v>
      </c>
      <c r="C116" s="96" t="s">
        <v>253</v>
      </c>
      <c r="D116" s="97" t="s">
        <v>22</v>
      </c>
      <c r="E116" s="97" t="s">
        <v>731</v>
      </c>
      <c r="F116" s="95">
        <v>6</v>
      </c>
      <c r="G116" s="98">
        <v>1000</v>
      </c>
      <c r="H116" s="98"/>
      <c r="I116" s="98">
        <v>3000</v>
      </c>
      <c r="J116" s="98">
        <v>500</v>
      </c>
      <c r="K116" s="117">
        <f t="shared" si="5"/>
        <v>3000</v>
      </c>
      <c r="L116" s="95">
        <v>6000</v>
      </c>
      <c r="M116" s="95">
        <f t="shared" si="6"/>
        <v>18000</v>
      </c>
      <c r="N116" s="126"/>
    </row>
    <row r="117" spans="1:14" ht="37.5" x14ac:dyDescent="0.3">
      <c r="A117" s="97">
        <f t="shared" si="7"/>
        <v>113</v>
      </c>
      <c r="B117" s="96" t="s">
        <v>257</v>
      </c>
      <c r="C117" s="96" t="s">
        <v>258</v>
      </c>
      <c r="D117" s="97" t="s">
        <v>22</v>
      </c>
      <c r="E117" s="97" t="s">
        <v>731</v>
      </c>
      <c r="F117" s="95">
        <v>8</v>
      </c>
      <c r="G117" s="98">
        <v>1052.75</v>
      </c>
      <c r="H117" s="98"/>
      <c r="I117" s="98">
        <v>4000</v>
      </c>
      <c r="J117" s="98">
        <v>500</v>
      </c>
      <c r="K117" s="117">
        <f t="shared" si="5"/>
        <v>4000</v>
      </c>
      <c r="L117" s="95">
        <v>8422</v>
      </c>
      <c r="M117" s="95">
        <f t="shared" si="6"/>
        <v>32000</v>
      </c>
      <c r="N117" s="126"/>
    </row>
    <row r="118" spans="1:14" ht="37.5" x14ac:dyDescent="0.3">
      <c r="A118" s="97">
        <f t="shared" si="7"/>
        <v>114</v>
      </c>
      <c r="B118" s="96" t="s">
        <v>262</v>
      </c>
      <c r="C118" s="96" t="s">
        <v>263</v>
      </c>
      <c r="D118" s="97" t="s">
        <v>22</v>
      </c>
      <c r="E118" s="97" t="s">
        <v>731</v>
      </c>
      <c r="F118" s="95">
        <v>4</v>
      </c>
      <c r="G118" s="98">
        <v>1000</v>
      </c>
      <c r="H118" s="98"/>
      <c r="I118" s="98">
        <v>4000</v>
      </c>
      <c r="J118" s="98">
        <v>500</v>
      </c>
      <c r="K118" s="117">
        <f t="shared" si="5"/>
        <v>4000</v>
      </c>
      <c r="L118" s="95">
        <v>4000</v>
      </c>
      <c r="M118" s="95">
        <f t="shared" si="6"/>
        <v>16000</v>
      </c>
      <c r="N118" s="126"/>
    </row>
    <row r="119" spans="1:14" ht="37.5" x14ac:dyDescent="0.3">
      <c r="A119" s="97">
        <f t="shared" si="7"/>
        <v>115</v>
      </c>
      <c r="B119" s="96" t="s">
        <v>272</v>
      </c>
      <c r="C119" s="96" t="s">
        <v>273</v>
      </c>
      <c r="D119" s="97" t="s">
        <v>22</v>
      </c>
      <c r="E119" s="97" t="s">
        <v>731</v>
      </c>
      <c r="F119" s="95">
        <v>41</v>
      </c>
      <c r="G119" s="98">
        <v>1000</v>
      </c>
      <c r="H119" s="98"/>
      <c r="I119" s="98">
        <v>3000</v>
      </c>
      <c r="J119" s="98">
        <v>250</v>
      </c>
      <c r="K119" s="117">
        <f t="shared" si="5"/>
        <v>3000</v>
      </c>
      <c r="L119" s="95">
        <v>41000</v>
      </c>
      <c r="M119" s="95">
        <f t="shared" si="6"/>
        <v>123000</v>
      </c>
      <c r="N119" s="126"/>
    </row>
    <row r="120" spans="1:14" ht="37.5" x14ac:dyDescent="0.3">
      <c r="A120" s="97">
        <f t="shared" si="7"/>
        <v>116</v>
      </c>
      <c r="B120" s="96" t="s">
        <v>274</v>
      </c>
      <c r="C120" s="96" t="s">
        <v>275</v>
      </c>
      <c r="D120" s="97" t="s">
        <v>22</v>
      </c>
      <c r="E120" s="97" t="s">
        <v>731</v>
      </c>
      <c r="F120" s="95">
        <v>118</v>
      </c>
      <c r="G120" s="98">
        <v>1000</v>
      </c>
      <c r="H120" s="98"/>
      <c r="I120" s="98">
        <v>3000</v>
      </c>
      <c r="J120" s="98">
        <v>1000</v>
      </c>
      <c r="K120" s="117">
        <f t="shared" si="5"/>
        <v>3000</v>
      </c>
      <c r="L120" s="95">
        <v>118000</v>
      </c>
      <c r="M120" s="95">
        <f t="shared" si="6"/>
        <v>354000</v>
      </c>
      <c r="N120" s="126"/>
    </row>
    <row r="121" spans="1:14" ht="37.5" x14ac:dyDescent="0.3">
      <c r="A121" s="97">
        <f t="shared" si="7"/>
        <v>117</v>
      </c>
      <c r="B121" s="96" t="s">
        <v>276</v>
      </c>
      <c r="C121" s="96" t="s">
        <v>277</v>
      </c>
      <c r="D121" s="97" t="s">
        <v>22</v>
      </c>
      <c r="E121" s="97" t="s">
        <v>731</v>
      </c>
      <c r="F121" s="95">
        <v>155</v>
      </c>
      <c r="G121" s="98">
        <v>1000</v>
      </c>
      <c r="H121" s="98"/>
      <c r="I121" s="98">
        <v>3000</v>
      </c>
      <c r="J121" s="98">
        <v>1000</v>
      </c>
      <c r="K121" s="117">
        <f t="shared" si="5"/>
        <v>3000</v>
      </c>
      <c r="L121" s="95">
        <v>155000</v>
      </c>
      <c r="M121" s="95">
        <f t="shared" si="6"/>
        <v>465000</v>
      </c>
      <c r="N121" s="126"/>
    </row>
    <row r="122" spans="1:14" ht="37.5" x14ac:dyDescent="0.3">
      <c r="A122" s="97">
        <f t="shared" si="7"/>
        <v>118</v>
      </c>
      <c r="B122" s="96" t="s">
        <v>278</v>
      </c>
      <c r="C122" s="96" t="s">
        <v>279</v>
      </c>
      <c r="D122" s="97" t="s">
        <v>22</v>
      </c>
      <c r="E122" s="97" t="s">
        <v>731</v>
      </c>
      <c r="F122" s="95">
        <v>29</v>
      </c>
      <c r="G122" s="98">
        <v>1000</v>
      </c>
      <c r="H122" s="98"/>
      <c r="I122" s="98">
        <v>3000</v>
      </c>
      <c r="J122" s="98">
        <v>1000</v>
      </c>
      <c r="K122" s="117">
        <f t="shared" si="5"/>
        <v>3000</v>
      </c>
      <c r="L122" s="95">
        <v>29000</v>
      </c>
      <c r="M122" s="95">
        <f t="shared" si="6"/>
        <v>87000</v>
      </c>
      <c r="N122" s="126"/>
    </row>
    <row r="123" spans="1:14" ht="37.5" x14ac:dyDescent="0.3">
      <c r="A123" s="97">
        <f t="shared" si="7"/>
        <v>119</v>
      </c>
      <c r="B123" s="96" t="s">
        <v>282</v>
      </c>
      <c r="C123" s="96" t="s">
        <v>283</v>
      </c>
      <c r="D123" s="97" t="s">
        <v>22</v>
      </c>
      <c r="E123" s="97" t="s">
        <v>731</v>
      </c>
      <c r="F123" s="95">
        <v>10</v>
      </c>
      <c r="G123" s="98">
        <v>1000</v>
      </c>
      <c r="H123" s="98"/>
      <c r="I123" s="98">
        <v>3000</v>
      </c>
      <c r="J123" s="98">
        <v>1000</v>
      </c>
      <c r="K123" s="117">
        <f t="shared" si="5"/>
        <v>3000</v>
      </c>
      <c r="L123" s="95">
        <v>10000</v>
      </c>
      <c r="M123" s="95">
        <f t="shared" si="6"/>
        <v>30000</v>
      </c>
      <c r="N123" s="126"/>
    </row>
    <row r="124" spans="1:14" ht="37.5" x14ac:dyDescent="0.3">
      <c r="A124" s="97">
        <f t="shared" si="7"/>
        <v>120</v>
      </c>
      <c r="B124" s="96" t="s">
        <v>691</v>
      </c>
      <c r="C124" s="96" t="s">
        <v>692</v>
      </c>
      <c r="D124" s="97" t="s">
        <v>22</v>
      </c>
      <c r="E124" s="97" t="s">
        <v>302</v>
      </c>
      <c r="F124" s="95">
        <v>39</v>
      </c>
      <c r="G124" s="98">
        <v>1</v>
      </c>
      <c r="H124" s="98"/>
      <c r="I124" s="98">
        <v>1000</v>
      </c>
      <c r="J124" s="98">
        <v>100</v>
      </c>
      <c r="K124" s="117">
        <f t="shared" si="5"/>
        <v>1000</v>
      </c>
      <c r="L124" s="95">
        <v>39</v>
      </c>
      <c r="M124" s="95">
        <f t="shared" si="6"/>
        <v>39000</v>
      </c>
      <c r="N124" s="126"/>
    </row>
    <row r="125" spans="1:14" ht="37.5" x14ac:dyDescent="0.3">
      <c r="A125" s="97">
        <f t="shared" si="7"/>
        <v>121</v>
      </c>
      <c r="B125" s="96" t="s">
        <v>626</v>
      </c>
      <c r="C125" s="96" t="s">
        <v>627</v>
      </c>
      <c r="D125" s="97" t="s">
        <v>11</v>
      </c>
      <c r="E125" s="97" t="s">
        <v>302</v>
      </c>
      <c r="F125" s="95">
        <v>8.1</v>
      </c>
      <c r="G125" s="98">
        <v>1221.98</v>
      </c>
      <c r="H125" s="98"/>
      <c r="I125" s="98">
        <v>8000</v>
      </c>
      <c r="J125" s="98">
        <v>500</v>
      </c>
      <c r="K125" s="117">
        <f t="shared" si="5"/>
        <v>8000</v>
      </c>
      <c r="L125" s="95">
        <v>9898</v>
      </c>
      <c r="M125" s="95">
        <f t="shared" si="6"/>
        <v>64800</v>
      </c>
      <c r="N125" s="126"/>
    </row>
    <row r="126" spans="1:14" ht="37.5" x14ac:dyDescent="0.3">
      <c r="A126" s="97">
        <f t="shared" si="7"/>
        <v>122</v>
      </c>
      <c r="B126" s="96" t="s">
        <v>628</v>
      </c>
      <c r="C126" s="96" t="s">
        <v>629</v>
      </c>
      <c r="D126" s="97" t="s">
        <v>22</v>
      </c>
      <c r="E126" s="97" t="s">
        <v>302</v>
      </c>
      <c r="F126" s="95">
        <v>8</v>
      </c>
      <c r="G126" s="98">
        <v>2000</v>
      </c>
      <c r="H126" s="98"/>
      <c r="I126" s="98">
        <v>1000</v>
      </c>
      <c r="J126" s="98">
        <v>1</v>
      </c>
      <c r="K126" s="117">
        <f t="shared" si="5"/>
        <v>2000</v>
      </c>
      <c r="L126" s="95">
        <v>16000</v>
      </c>
      <c r="M126" s="95">
        <f t="shared" si="6"/>
        <v>16000</v>
      </c>
      <c r="N126" s="126"/>
    </row>
    <row r="127" spans="1:14" ht="37.5" x14ac:dyDescent="0.3">
      <c r="A127" s="97">
        <f t="shared" si="7"/>
        <v>123</v>
      </c>
      <c r="B127" s="96" t="s">
        <v>693</v>
      </c>
      <c r="C127" s="96" t="s">
        <v>694</v>
      </c>
      <c r="D127" s="97" t="s">
        <v>22</v>
      </c>
      <c r="E127" s="97" t="s">
        <v>302</v>
      </c>
      <c r="F127" s="95">
        <v>10</v>
      </c>
      <c r="G127" s="98">
        <v>1</v>
      </c>
      <c r="H127" s="98"/>
      <c r="I127" s="98">
        <v>1000</v>
      </c>
      <c r="J127" s="98">
        <v>100</v>
      </c>
      <c r="K127" s="117">
        <f t="shared" si="5"/>
        <v>1000</v>
      </c>
      <c r="L127" s="95">
        <v>10</v>
      </c>
      <c r="M127" s="95">
        <f t="shared" si="6"/>
        <v>10000</v>
      </c>
      <c r="N127" s="126"/>
    </row>
    <row r="128" spans="1:14" ht="37.5" x14ac:dyDescent="0.3">
      <c r="A128" s="97">
        <f t="shared" si="7"/>
        <v>124</v>
      </c>
      <c r="B128" s="96" t="s">
        <v>695</v>
      </c>
      <c r="C128" s="96" t="s">
        <v>696</v>
      </c>
      <c r="D128" s="97" t="s">
        <v>22</v>
      </c>
      <c r="E128" s="97" t="s">
        <v>302</v>
      </c>
      <c r="F128" s="95">
        <v>6</v>
      </c>
      <c r="G128" s="98">
        <v>10000</v>
      </c>
      <c r="H128" s="98"/>
      <c r="I128" s="98">
        <v>1000</v>
      </c>
      <c r="J128" s="98">
        <v>100</v>
      </c>
      <c r="K128" s="117">
        <f t="shared" si="5"/>
        <v>10000</v>
      </c>
      <c r="L128" s="95">
        <v>60000</v>
      </c>
      <c r="M128" s="95">
        <f t="shared" si="6"/>
        <v>60000</v>
      </c>
      <c r="N128" s="126"/>
    </row>
    <row r="129" spans="1:14" ht="37.5" x14ac:dyDescent="0.3">
      <c r="A129" s="99"/>
      <c r="B129" s="100" t="s">
        <v>604</v>
      </c>
      <c r="C129" s="101"/>
      <c r="D129" s="99"/>
      <c r="E129" s="102"/>
      <c r="F129" s="99"/>
      <c r="G129" s="98"/>
      <c r="H129" s="98"/>
      <c r="I129" s="98"/>
      <c r="J129" s="98"/>
      <c r="K129" s="117"/>
      <c r="L129" s="117">
        <v>93143439</v>
      </c>
      <c r="M129" s="103">
        <f>SUM(M5:M128)</f>
        <v>364215300</v>
      </c>
      <c r="N129" s="126"/>
    </row>
    <row r="130" spans="1:14" x14ac:dyDescent="0.3">
      <c r="A130" s="167" t="s">
        <v>697</v>
      </c>
      <c r="B130" s="168"/>
      <c r="C130" s="168"/>
      <c r="D130" s="168"/>
      <c r="E130" s="169"/>
      <c r="F130" s="95"/>
      <c r="G130" s="98"/>
      <c r="H130" s="98"/>
      <c r="I130" s="98"/>
      <c r="J130" s="98"/>
      <c r="K130" s="117"/>
      <c r="L130" s="117"/>
      <c r="M130" s="95"/>
      <c r="N130" s="126"/>
    </row>
    <row r="131" spans="1:14" x14ac:dyDescent="0.3">
      <c r="A131" s="97">
        <v>1</v>
      </c>
      <c r="B131" s="96"/>
      <c r="C131" s="96" t="s">
        <v>698</v>
      </c>
      <c r="D131" s="97" t="s">
        <v>22</v>
      </c>
      <c r="E131" s="97" t="s">
        <v>302</v>
      </c>
      <c r="F131" s="95">
        <v>2</v>
      </c>
      <c r="G131" s="98">
        <v>1000</v>
      </c>
      <c r="H131" s="98"/>
      <c r="I131" s="98">
        <v>5000</v>
      </c>
      <c r="J131" s="98">
        <v>10000</v>
      </c>
      <c r="K131" s="117">
        <f t="shared" si="5"/>
        <v>10000</v>
      </c>
      <c r="L131" s="95">
        <f>G131*F131</f>
        <v>2000</v>
      </c>
      <c r="M131" s="95">
        <f t="shared" ref="M131:M169" si="8">ROUND(K131*F131,0)</f>
        <v>20000</v>
      </c>
      <c r="N131" s="126"/>
    </row>
    <row r="132" spans="1:14" x14ac:dyDescent="0.3">
      <c r="A132" s="97">
        <v>2</v>
      </c>
      <c r="B132" s="96"/>
      <c r="C132" s="96" t="s">
        <v>699</v>
      </c>
      <c r="D132" s="97" t="s">
        <v>22</v>
      </c>
      <c r="E132" s="97" t="s">
        <v>302</v>
      </c>
      <c r="F132" s="95">
        <v>12</v>
      </c>
      <c r="G132" s="98">
        <v>1000</v>
      </c>
      <c r="H132" s="98"/>
      <c r="I132" s="98">
        <v>5000</v>
      </c>
      <c r="J132" s="98">
        <v>5000</v>
      </c>
      <c r="K132" s="117">
        <f t="shared" si="5"/>
        <v>5000</v>
      </c>
      <c r="L132" s="95">
        <f t="shared" ref="L132:L174" si="9">G132*F132</f>
        <v>12000</v>
      </c>
      <c r="M132" s="95">
        <f t="shared" si="8"/>
        <v>60000</v>
      </c>
      <c r="N132" s="126"/>
    </row>
    <row r="133" spans="1:14" x14ac:dyDescent="0.3">
      <c r="A133" s="97">
        <v>3</v>
      </c>
      <c r="B133" s="96"/>
      <c r="C133" s="96" t="s">
        <v>700</v>
      </c>
      <c r="D133" s="97" t="s">
        <v>22</v>
      </c>
      <c r="E133" s="97" t="s">
        <v>302</v>
      </c>
      <c r="F133" s="95">
        <v>13</v>
      </c>
      <c r="G133" s="98">
        <v>1000</v>
      </c>
      <c r="H133" s="98"/>
      <c r="I133" s="98">
        <v>5000</v>
      </c>
      <c r="J133" s="98">
        <v>5000</v>
      </c>
      <c r="K133" s="117">
        <f t="shared" ref="K133:K174" si="10">MAX(G133:J133)</f>
        <v>5000</v>
      </c>
      <c r="L133" s="95">
        <f t="shared" si="9"/>
        <v>13000</v>
      </c>
      <c r="M133" s="95">
        <f t="shared" si="8"/>
        <v>65000</v>
      </c>
      <c r="N133" s="126"/>
    </row>
    <row r="134" spans="1:14" x14ac:dyDescent="0.3">
      <c r="A134" s="97">
        <v>4</v>
      </c>
      <c r="B134" s="96"/>
      <c r="C134" s="96" t="s">
        <v>701</v>
      </c>
      <c r="D134" s="97" t="s">
        <v>22</v>
      </c>
      <c r="E134" s="97" t="s">
        <v>302</v>
      </c>
      <c r="F134" s="95">
        <v>1</v>
      </c>
      <c r="G134" s="98">
        <v>1000</v>
      </c>
      <c r="H134" s="98"/>
      <c r="I134" s="98">
        <v>5000</v>
      </c>
      <c r="J134" s="98">
        <v>10000</v>
      </c>
      <c r="K134" s="117">
        <f t="shared" si="10"/>
        <v>10000</v>
      </c>
      <c r="L134" s="95">
        <f t="shared" si="9"/>
        <v>1000</v>
      </c>
      <c r="M134" s="95">
        <f t="shared" si="8"/>
        <v>10000</v>
      </c>
      <c r="N134" s="126"/>
    </row>
    <row r="135" spans="1:14" x14ac:dyDescent="0.3">
      <c r="A135" s="97">
        <v>5</v>
      </c>
      <c r="B135" s="96"/>
      <c r="C135" s="96" t="s">
        <v>702</v>
      </c>
      <c r="D135" s="97" t="s">
        <v>22</v>
      </c>
      <c r="E135" s="97" t="s">
        <v>302</v>
      </c>
      <c r="F135" s="95">
        <v>2</v>
      </c>
      <c r="G135" s="98">
        <v>1000</v>
      </c>
      <c r="H135" s="98"/>
      <c r="I135" s="98">
        <v>5000</v>
      </c>
      <c r="J135" s="98">
        <v>20000</v>
      </c>
      <c r="K135" s="117">
        <f t="shared" si="10"/>
        <v>20000</v>
      </c>
      <c r="L135" s="95">
        <f t="shared" si="9"/>
        <v>2000</v>
      </c>
      <c r="M135" s="95">
        <f t="shared" si="8"/>
        <v>40000</v>
      </c>
      <c r="N135" s="126"/>
    </row>
    <row r="136" spans="1:14" x14ac:dyDescent="0.3">
      <c r="A136" s="97">
        <v>6</v>
      </c>
      <c r="B136" s="96"/>
      <c r="C136" s="96" t="s">
        <v>703</v>
      </c>
      <c r="D136" s="97" t="s">
        <v>22</v>
      </c>
      <c r="E136" s="97" t="s">
        <v>302</v>
      </c>
      <c r="F136" s="95">
        <v>8</v>
      </c>
      <c r="G136" s="98">
        <v>1000</v>
      </c>
      <c r="H136" s="98"/>
      <c r="I136" s="98">
        <v>15000</v>
      </c>
      <c r="J136" s="98">
        <v>50000</v>
      </c>
      <c r="K136" s="117">
        <f t="shared" si="10"/>
        <v>50000</v>
      </c>
      <c r="L136" s="95">
        <f t="shared" si="9"/>
        <v>8000</v>
      </c>
      <c r="M136" s="95">
        <f t="shared" si="8"/>
        <v>400000</v>
      </c>
      <c r="N136" s="126"/>
    </row>
    <row r="137" spans="1:14" x14ac:dyDescent="0.3">
      <c r="A137" s="97">
        <v>7</v>
      </c>
      <c r="B137" s="96"/>
      <c r="C137" s="96" t="s">
        <v>466</v>
      </c>
      <c r="D137" s="97" t="s">
        <v>22</v>
      </c>
      <c r="E137" s="97" t="s">
        <v>302</v>
      </c>
      <c r="F137" s="95">
        <v>1</v>
      </c>
      <c r="G137" s="98">
        <v>1000</v>
      </c>
      <c r="H137" s="98"/>
      <c r="I137" s="98">
        <v>1000</v>
      </c>
      <c r="J137" s="98">
        <v>15000</v>
      </c>
      <c r="K137" s="117">
        <f t="shared" si="10"/>
        <v>15000</v>
      </c>
      <c r="L137" s="95">
        <f t="shared" si="9"/>
        <v>1000</v>
      </c>
      <c r="M137" s="95">
        <f t="shared" si="8"/>
        <v>15000</v>
      </c>
      <c r="N137" s="126"/>
    </row>
    <row r="138" spans="1:14" x14ac:dyDescent="0.3">
      <c r="A138" s="97">
        <v>8</v>
      </c>
      <c r="B138" s="96"/>
      <c r="C138" s="96" t="s">
        <v>704</v>
      </c>
      <c r="D138" s="97" t="s">
        <v>22</v>
      </c>
      <c r="E138" s="97" t="s">
        <v>302</v>
      </c>
      <c r="F138" s="95">
        <v>1</v>
      </c>
      <c r="G138" s="98">
        <v>1000</v>
      </c>
      <c r="H138" s="98"/>
      <c r="I138" s="98">
        <v>1000</v>
      </c>
      <c r="J138" s="98">
        <v>2000</v>
      </c>
      <c r="K138" s="117">
        <f t="shared" si="10"/>
        <v>2000</v>
      </c>
      <c r="L138" s="95">
        <f t="shared" si="9"/>
        <v>1000</v>
      </c>
      <c r="M138" s="95">
        <f t="shared" si="8"/>
        <v>2000</v>
      </c>
      <c r="N138" s="126"/>
    </row>
    <row r="139" spans="1:14" ht="37.5" x14ac:dyDescent="0.3">
      <c r="A139" s="97">
        <v>9</v>
      </c>
      <c r="B139" s="96"/>
      <c r="C139" s="96" t="s">
        <v>705</v>
      </c>
      <c r="D139" s="97" t="s">
        <v>22</v>
      </c>
      <c r="E139" s="97" t="s">
        <v>302</v>
      </c>
      <c r="F139" s="95">
        <v>1</v>
      </c>
      <c r="G139" s="98">
        <v>1000</v>
      </c>
      <c r="H139" s="98"/>
      <c r="I139" s="98">
        <v>100000</v>
      </c>
      <c r="J139" s="98">
        <v>35000</v>
      </c>
      <c r="K139" s="117">
        <f t="shared" si="10"/>
        <v>100000</v>
      </c>
      <c r="L139" s="95">
        <f t="shared" si="9"/>
        <v>1000</v>
      </c>
      <c r="M139" s="95">
        <f t="shared" si="8"/>
        <v>100000</v>
      </c>
      <c r="N139" s="126"/>
    </row>
    <row r="140" spans="1:14" x14ac:dyDescent="0.3">
      <c r="A140" s="97">
        <v>10</v>
      </c>
      <c r="B140" s="96"/>
      <c r="C140" s="96" t="s">
        <v>474</v>
      </c>
      <c r="D140" s="97" t="s">
        <v>22</v>
      </c>
      <c r="E140" s="97" t="s">
        <v>302</v>
      </c>
      <c r="F140" s="95">
        <v>4</v>
      </c>
      <c r="G140" s="98">
        <v>1000</v>
      </c>
      <c r="H140" s="98"/>
      <c r="I140" s="98">
        <v>2000</v>
      </c>
      <c r="J140" s="98">
        <v>1000</v>
      </c>
      <c r="K140" s="117">
        <f t="shared" si="10"/>
        <v>2000</v>
      </c>
      <c r="L140" s="95">
        <f t="shared" si="9"/>
        <v>4000</v>
      </c>
      <c r="M140" s="95">
        <f t="shared" si="8"/>
        <v>8000</v>
      </c>
      <c r="N140" s="126"/>
    </row>
    <row r="141" spans="1:14" x14ac:dyDescent="0.3">
      <c r="A141" s="97">
        <v>11</v>
      </c>
      <c r="B141" s="96"/>
      <c r="C141" s="96" t="s">
        <v>706</v>
      </c>
      <c r="D141" s="97" t="s">
        <v>22</v>
      </c>
      <c r="E141" s="97" t="s">
        <v>302</v>
      </c>
      <c r="F141" s="95">
        <v>12</v>
      </c>
      <c r="G141" s="98">
        <v>1000</v>
      </c>
      <c r="H141" s="98"/>
      <c r="I141" s="98">
        <v>1000</v>
      </c>
      <c r="J141" s="98">
        <v>2000</v>
      </c>
      <c r="K141" s="117">
        <f t="shared" si="10"/>
        <v>2000</v>
      </c>
      <c r="L141" s="95">
        <f t="shared" si="9"/>
        <v>12000</v>
      </c>
      <c r="M141" s="95">
        <f t="shared" si="8"/>
        <v>24000</v>
      </c>
      <c r="N141" s="126"/>
    </row>
    <row r="142" spans="1:14" x14ac:dyDescent="0.3">
      <c r="A142" s="97">
        <v>12</v>
      </c>
      <c r="B142" s="96"/>
      <c r="C142" s="96" t="s">
        <v>707</v>
      </c>
      <c r="D142" s="97" t="s">
        <v>22</v>
      </c>
      <c r="E142" s="97" t="s">
        <v>302</v>
      </c>
      <c r="F142" s="95">
        <v>1</v>
      </c>
      <c r="G142" s="98">
        <v>1000</v>
      </c>
      <c r="H142" s="98"/>
      <c r="I142" s="98">
        <v>20000</v>
      </c>
      <c r="J142" s="98">
        <v>100000</v>
      </c>
      <c r="K142" s="117">
        <f t="shared" si="10"/>
        <v>100000</v>
      </c>
      <c r="L142" s="95">
        <f t="shared" si="9"/>
        <v>1000</v>
      </c>
      <c r="M142" s="95">
        <f t="shared" si="8"/>
        <v>100000</v>
      </c>
      <c r="N142" s="126"/>
    </row>
    <row r="143" spans="1:14" x14ac:dyDescent="0.3">
      <c r="A143" s="97">
        <v>13</v>
      </c>
      <c r="B143" s="96"/>
      <c r="C143" s="96" t="s">
        <v>708</v>
      </c>
      <c r="D143" s="97" t="s">
        <v>22</v>
      </c>
      <c r="E143" s="97" t="s">
        <v>302</v>
      </c>
      <c r="F143" s="95">
        <v>1</v>
      </c>
      <c r="G143" s="98">
        <v>1000</v>
      </c>
      <c r="H143" s="98"/>
      <c r="I143" s="98">
        <v>10000</v>
      </c>
      <c r="J143" s="98">
        <v>200</v>
      </c>
      <c r="K143" s="117">
        <f t="shared" si="10"/>
        <v>10000</v>
      </c>
      <c r="L143" s="95">
        <f t="shared" si="9"/>
        <v>1000</v>
      </c>
      <c r="M143" s="95">
        <f t="shared" si="8"/>
        <v>10000</v>
      </c>
      <c r="N143" s="126"/>
    </row>
    <row r="144" spans="1:14" x14ac:dyDescent="0.3">
      <c r="A144" s="97">
        <v>14</v>
      </c>
      <c r="B144" s="96"/>
      <c r="C144" s="96" t="s">
        <v>709</v>
      </c>
      <c r="D144" s="97" t="s">
        <v>22</v>
      </c>
      <c r="E144" s="97" t="s">
        <v>302</v>
      </c>
      <c r="F144" s="95">
        <v>1</v>
      </c>
      <c r="G144" s="98">
        <v>1000</v>
      </c>
      <c r="H144" s="98"/>
      <c r="I144" s="98">
        <v>10000</v>
      </c>
      <c r="J144" s="98">
        <v>200</v>
      </c>
      <c r="K144" s="117">
        <f t="shared" si="10"/>
        <v>10000</v>
      </c>
      <c r="L144" s="95">
        <f t="shared" si="9"/>
        <v>1000</v>
      </c>
      <c r="M144" s="95">
        <f t="shared" si="8"/>
        <v>10000</v>
      </c>
      <c r="N144" s="126"/>
    </row>
    <row r="145" spans="1:14" x14ac:dyDescent="0.3">
      <c r="A145" s="97">
        <v>15</v>
      </c>
      <c r="B145" s="96"/>
      <c r="C145" s="96" t="s">
        <v>710</v>
      </c>
      <c r="D145" s="97" t="s">
        <v>22</v>
      </c>
      <c r="E145" s="97" t="s">
        <v>302</v>
      </c>
      <c r="F145" s="95">
        <v>1</v>
      </c>
      <c r="G145" s="98">
        <v>1000</v>
      </c>
      <c r="H145" s="98"/>
      <c r="I145" s="98">
        <v>10000</v>
      </c>
      <c r="J145" s="98">
        <v>200</v>
      </c>
      <c r="K145" s="117">
        <f t="shared" si="10"/>
        <v>10000</v>
      </c>
      <c r="L145" s="95">
        <f t="shared" si="9"/>
        <v>1000</v>
      </c>
      <c r="M145" s="95">
        <f t="shared" si="8"/>
        <v>10000</v>
      </c>
      <c r="N145" s="126"/>
    </row>
    <row r="146" spans="1:14" x14ac:dyDescent="0.3">
      <c r="A146" s="97">
        <v>16</v>
      </c>
      <c r="B146" s="96"/>
      <c r="C146" s="96" t="s">
        <v>711</v>
      </c>
      <c r="D146" s="97" t="s">
        <v>22</v>
      </c>
      <c r="E146" s="97" t="s">
        <v>302</v>
      </c>
      <c r="F146" s="95">
        <v>1</v>
      </c>
      <c r="G146" s="98">
        <v>1000</v>
      </c>
      <c r="H146" s="98"/>
      <c r="I146" s="98">
        <v>10000</v>
      </c>
      <c r="J146" s="98">
        <v>200</v>
      </c>
      <c r="K146" s="117">
        <f t="shared" si="10"/>
        <v>10000</v>
      </c>
      <c r="L146" s="95">
        <f t="shared" si="9"/>
        <v>1000</v>
      </c>
      <c r="M146" s="95">
        <f t="shared" si="8"/>
        <v>10000</v>
      </c>
      <c r="N146" s="126"/>
    </row>
    <row r="147" spans="1:14" ht="37.5" x14ac:dyDescent="0.3">
      <c r="A147" s="97">
        <v>17</v>
      </c>
      <c r="B147" s="96"/>
      <c r="C147" s="96" t="s">
        <v>712</v>
      </c>
      <c r="D147" s="97" t="s">
        <v>22</v>
      </c>
      <c r="E147" s="97" t="s">
        <v>302</v>
      </c>
      <c r="F147" s="95">
        <v>1</v>
      </c>
      <c r="G147" s="98">
        <v>1000</v>
      </c>
      <c r="H147" s="98"/>
      <c r="I147" s="98">
        <v>5000</v>
      </c>
      <c r="J147" s="98">
        <v>500</v>
      </c>
      <c r="K147" s="117">
        <f t="shared" si="10"/>
        <v>5000</v>
      </c>
      <c r="L147" s="95">
        <f t="shared" si="9"/>
        <v>1000</v>
      </c>
      <c r="M147" s="95">
        <f t="shared" si="8"/>
        <v>5000</v>
      </c>
      <c r="N147" s="126"/>
    </row>
    <row r="148" spans="1:14" ht="37.5" x14ac:dyDescent="0.3">
      <c r="A148" s="97">
        <v>18</v>
      </c>
      <c r="B148" s="96"/>
      <c r="C148" s="96" t="s">
        <v>713</v>
      </c>
      <c r="D148" s="97" t="s">
        <v>22</v>
      </c>
      <c r="E148" s="97" t="s">
        <v>302</v>
      </c>
      <c r="F148" s="95">
        <v>3</v>
      </c>
      <c r="G148" s="98">
        <v>1000</v>
      </c>
      <c r="H148" s="98"/>
      <c r="I148" s="98">
        <v>10000</v>
      </c>
      <c r="J148" s="98">
        <v>500</v>
      </c>
      <c r="K148" s="117">
        <f t="shared" si="10"/>
        <v>10000</v>
      </c>
      <c r="L148" s="95">
        <f t="shared" si="9"/>
        <v>3000</v>
      </c>
      <c r="M148" s="95">
        <f t="shared" si="8"/>
        <v>30000</v>
      </c>
      <c r="N148" s="126"/>
    </row>
    <row r="149" spans="1:14" x14ac:dyDescent="0.3">
      <c r="A149" s="97">
        <v>19</v>
      </c>
      <c r="B149" s="96"/>
      <c r="C149" s="96" t="s">
        <v>334</v>
      </c>
      <c r="D149" s="97" t="s">
        <v>22</v>
      </c>
      <c r="E149" s="97" t="s">
        <v>302</v>
      </c>
      <c r="F149" s="95">
        <v>13</v>
      </c>
      <c r="G149" s="98">
        <v>1000</v>
      </c>
      <c r="H149" s="98"/>
      <c r="I149" s="98">
        <v>2000</v>
      </c>
      <c r="J149" s="98">
        <v>7000</v>
      </c>
      <c r="K149" s="117">
        <f t="shared" si="10"/>
        <v>7000</v>
      </c>
      <c r="L149" s="95">
        <f t="shared" si="9"/>
        <v>13000</v>
      </c>
      <c r="M149" s="95">
        <f t="shared" si="8"/>
        <v>91000</v>
      </c>
      <c r="N149" s="126"/>
    </row>
    <row r="150" spans="1:14" x14ac:dyDescent="0.3">
      <c r="A150" s="97">
        <v>20</v>
      </c>
      <c r="B150" s="96"/>
      <c r="C150" s="96" t="s">
        <v>714</v>
      </c>
      <c r="D150" s="97" t="s">
        <v>22</v>
      </c>
      <c r="E150" s="97" t="s">
        <v>302</v>
      </c>
      <c r="F150" s="95">
        <v>2</v>
      </c>
      <c r="G150" s="98">
        <v>1000</v>
      </c>
      <c r="H150" s="98"/>
      <c r="I150" s="98">
        <v>10000</v>
      </c>
      <c r="J150" s="98">
        <v>10000</v>
      </c>
      <c r="K150" s="117">
        <f t="shared" si="10"/>
        <v>10000</v>
      </c>
      <c r="L150" s="95">
        <f t="shared" si="9"/>
        <v>2000</v>
      </c>
      <c r="M150" s="95">
        <f t="shared" si="8"/>
        <v>20000</v>
      </c>
      <c r="N150" s="126"/>
    </row>
    <row r="151" spans="1:14" x14ac:dyDescent="0.3">
      <c r="A151" s="97">
        <v>21</v>
      </c>
      <c r="B151" s="96"/>
      <c r="C151" s="96" t="s">
        <v>715</v>
      </c>
      <c r="D151" s="97" t="s">
        <v>22</v>
      </c>
      <c r="E151" s="97" t="s">
        <v>302</v>
      </c>
      <c r="F151" s="95">
        <v>1</v>
      </c>
      <c r="G151" s="98">
        <v>1000</v>
      </c>
      <c r="H151" s="98"/>
      <c r="I151" s="98">
        <v>10000</v>
      </c>
      <c r="J151" s="98">
        <v>10000</v>
      </c>
      <c r="K151" s="117">
        <f t="shared" si="10"/>
        <v>10000</v>
      </c>
      <c r="L151" s="95">
        <f t="shared" si="9"/>
        <v>1000</v>
      </c>
      <c r="M151" s="95">
        <f t="shared" si="8"/>
        <v>10000</v>
      </c>
      <c r="N151" s="126"/>
    </row>
    <row r="152" spans="1:14" ht="37.5" x14ac:dyDescent="0.3">
      <c r="A152" s="97">
        <v>22</v>
      </c>
      <c r="B152" s="96"/>
      <c r="C152" s="96" t="s">
        <v>716</v>
      </c>
      <c r="D152" s="97" t="s">
        <v>123</v>
      </c>
      <c r="E152" s="97" t="s">
        <v>302</v>
      </c>
      <c r="F152" s="95">
        <v>1</v>
      </c>
      <c r="G152" s="98">
        <v>1000</v>
      </c>
      <c r="H152" s="98"/>
      <c r="I152" s="98">
        <v>1000</v>
      </c>
      <c r="J152" s="98">
        <v>100</v>
      </c>
      <c r="K152" s="117">
        <f t="shared" si="10"/>
        <v>1000</v>
      </c>
      <c r="L152" s="95">
        <f t="shared" si="9"/>
        <v>1000</v>
      </c>
      <c r="M152" s="95">
        <f t="shared" si="8"/>
        <v>1000</v>
      </c>
      <c r="N152" s="126"/>
    </row>
    <row r="153" spans="1:14" x14ac:dyDescent="0.3">
      <c r="A153" s="97">
        <v>23</v>
      </c>
      <c r="B153" s="96"/>
      <c r="C153" s="96" t="s">
        <v>341</v>
      </c>
      <c r="D153" s="97" t="s">
        <v>22</v>
      </c>
      <c r="E153" s="97" t="s">
        <v>302</v>
      </c>
      <c r="F153" s="95">
        <v>1</v>
      </c>
      <c r="G153" s="98">
        <v>1000</v>
      </c>
      <c r="H153" s="98"/>
      <c r="I153" s="98">
        <v>2000</v>
      </c>
      <c r="J153" s="98">
        <v>100</v>
      </c>
      <c r="K153" s="117">
        <f t="shared" si="10"/>
        <v>2000</v>
      </c>
      <c r="L153" s="95">
        <f t="shared" si="9"/>
        <v>1000</v>
      </c>
      <c r="M153" s="95">
        <f t="shared" si="8"/>
        <v>2000</v>
      </c>
      <c r="N153" s="126"/>
    </row>
    <row r="154" spans="1:14" x14ac:dyDescent="0.3">
      <c r="A154" s="97">
        <v>24</v>
      </c>
      <c r="B154" s="96"/>
      <c r="C154" s="96" t="s">
        <v>339</v>
      </c>
      <c r="D154" s="97" t="s">
        <v>22</v>
      </c>
      <c r="E154" s="97" t="s">
        <v>302</v>
      </c>
      <c r="F154" s="95">
        <v>2</v>
      </c>
      <c r="G154" s="98">
        <v>1000</v>
      </c>
      <c r="H154" s="98"/>
      <c r="I154" s="98">
        <v>10000</v>
      </c>
      <c r="J154" s="98">
        <v>10000</v>
      </c>
      <c r="K154" s="117">
        <f t="shared" si="10"/>
        <v>10000</v>
      </c>
      <c r="L154" s="95">
        <f t="shared" si="9"/>
        <v>2000</v>
      </c>
      <c r="M154" s="95">
        <f t="shared" si="8"/>
        <v>20000</v>
      </c>
      <c r="N154" s="126"/>
    </row>
    <row r="155" spans="1:14" ht="37.5" x14ac:dyDescent="0.3">
      <c r="A155" s="97">
        <v>25</v>
      </c>
      <c r="B155" s="96"/>
      <c r="C155" s="96" t="s">
        <v>716</v>
      </c>
      <c r="D155" s="97" t="s">
        <v>123</v>
      </c>
      <c r="E155" s="97" t="s">
        <v>302</v>
      </c>
      <c r="F155" s="95">
        <v>2</v>
      </c>
      <c r="G155" s="98">
        <v>1000</v>
      </c>
      <c r="H155" s="98"/>
      <c r="I155" s="98">
        <v>1000</v>
      </c>
      <c r="J155" s="98">
        <v>100</v>
      </c>
      <c r="K155" s="117">
        <f t="shared" si="10"/>
        <v>1000</v>
      </c>
      <c r="L155" s="95">
        <f t="shared" si="9"/>
        <v>2000</v>
      </c>
      <c r="M155" s="95">
        <f t="shared" si="8"/>
        <v>2000</v>
      </c>
      <c r="N155" s="126"/>
    </row>
    <row r="156" spans="1:14" x14ac:dyDescent="0.3">
      <c r="A156" s="97">
        <v>26</v>
      </c>
      <c r="B156" s="96"/>
      <c r="C156" s="96" t="s">
        <v>717</v>
      </c>
      <c r="D156" s="97" t="s">
        <v>22</v>
      </c>
      <c r="E156" s="97" t="s">
        <v>302</v>
      </c>
      <c r="F156" s="95">
        <v>1</v>
      </c>
      <c r="G156" s="98">
        <v>1000</v>
      </c>
      <c r="H156" s="98"/>
      <c r="I156" s="98">
        <v>10000</v>
      </c>
      <c r="J156" s="98">
        <v>10000</v>
      </c>
      <c r="K156" s="117">
        <f t="shared" si="10"/>
        <v>10000</v>
      </c>
      <c r="L156" s="95">
        <f t="shared" si="9"/>
        <v>1000</v>
      </c>
      <c r="M156" s="95">
        <f t="shared" si="8"/>
        <v>10000</v>
      </c>
      <c r="N156" s="126"/>
    </row>
    <row r="157" spans="1:14" x14ac:dyDescent="0.3">
      <c r="A157" s="97">
        <v>27</v>
      </c>
      <c r="B157" s="96"/>
      <c r="C157" s="96" t="s">
        <v>718</v>
      </c>
      <c r="D157" s="97" t="s">
        <v>123</v>
      </c>
      <c r="E157" s="97" t="s">
        <v>302</v>
      </c>
      <c r="F157" s="95">
        <v>10</v>
      </c>
      <c r="G157" s="98">
        <v>1000</v>
      </c>
      <c r="H157" s="98"/>
      <c r="I157" s="98">
        <v>1000</v>
      </c>
      <c r="J157" s="98">
        <v>5000</v>
      </c>
      <c r="K157" s="117">
        <f t="shared" si="10"/>
        <v>5000</v>
      </c>
      <c r="L157" s="95">
        <f t="shared" si="9"/>
        <v>10000</v>
      </c>
      <c r="M157" s="95">
        <f t="shared" si="8"/>
        <v>50000</v>
      </c>
      <c r="N157" s="126"/>
    </row>
    <row r="158" spans="1:14" x14ac:dyDescent="0.3">
      <c r="A158" s="97">
        <v>28</v>
      </c>
      <c r="B158" s="96"/>
      <c r="C158" s="96" t="s">
        <v>719</v>
      </c>
      <c r="D158" s="97" t="s">
        <v>123</v>
      </c>
      <c r="E158" s="97" t="s">
        <v>302</v>
      </c>
      <c r="F158" s="95">
        <v>4</v>
      </c>
      <c r="G158" s="98">
        <v>1000</v>
      </c>
      <c r="H158" s="98"/>
      <c r="I158" s="98">
        <v>5000</v>
      </c>
      <c r="J158" s="98">
        <v>5000</v>
      </c>
      <c r="K158" s="117">
        <f t="shared" si="10"/>
        <v>5000</v>
      </c>
      <c r="L158" s="95">
        <f t="shared" si="9"/>
        <v>4000</v>
      </c>
      <c r="M158" s="95">
        <f t="shared" si="8"/>
        <v>20000</v>
      </c>
      <c r="N158" s="126"/>
    </row>
    <row r="159" spans="1:14" x14ac:dyDescent="0.3">
      <c r="A159" s="97">
        <v>29</v>
      </c>
      <c r="B159" s="96"/>
      <c r="C159" s="96" t="s">
        <v>720</v>
      </c>
      <c r="D159" s="97" t="s">
        <v>123</v>
      </c>
      <c r="E159" s="97" t="s">
        <v>302</v>
      </c>
      <c r="F159" s="95">
        <v>5</v>
      </c>
      <c r="G159" s="98">
        <v>1000</v>
      </c>
      <c r="H159" s="98"/>
      <c r="I159" s="98">
        <v>10000</v>
      </c>
      <c r="J159" s="98">
        <v>1000</v>
      </c>
      <c r="K159" s="117">
        <f t="shared" si="10"/>
        <v>10000</v>
      </c>
      <c r="L159" s="95">
        <f t="shared" si="9"/>
        <v>5000</v>
      </c>
      <c r="M159" s="95">
        <f t="shared" si="8"/>
        <v>50000</v>
      </c>
      <c r="N159" s="126"/>
    </row>
    <row r="160" spans="1:14" x14ac:dyDescent="0.3">
      <c r="A160" s="97">
        <v>30</v>
      </c>
      <c r="B160" s="96"/>
      <c r="C160" s="96" t="s">
        <v>721</v>
      </c>
      <c r="D160" s="97" t="s">
        <v>123</v>
      </c>
      <c r="E160" s="97" t="s">
        <v>302</v>
      </c>
      <c r="F160" s="95">
        <v>5</v>
      </c>
      <c r="G160" s="98">
        <v>1000</v>
      </c>
      <c r="H160" s="98"/>
      <c r="I160" s="98">
        <v>10000</v>
      </c>
      <c r="J160" s="98">
        <v>1000</v>
      </c>
      <c r="K160" s="117">
        <f t="shared" si="10"/>
        <v>10000</v>
      </c>
      <c r="L160" s="95">
        <f t="shared" si="9"/>
        <v>5000</v>
      </c>
      <c r="M160" s="95">
        <f t="shared" si="8"/>
        <v>50000</v>
      </c>
      <c r="N160" s="126"/>
    </row>
    <row r="161" spans="1:14" x14ac:dyDescent="0.3">
      <c r="A161" s="97">
        <v>31</v>
      </c>
      <c r="B161" s="96"/>
      <c r="C161" s="96" t="s">
        <v>722</v>
      </c>
      <c r="D161" s="97" t="s">
        <v>123</v>
      </c>
      <c r="E161" s="97" t="s">
        <v>302</v>
      </c>
      <c r="F161" s="95">
        <v>2</v>
      </c>
      <c r="G161" s="98">
        <v>1000</v>
      </c>
      <c r="H161" s="98"/>
      <c r="I161" s="98">
        <v>10000</v>
      </c>
      <c r="J161" s="98">
        <v>1000</v>
      </c>
      <c r="K161" s="117">
        <f t="shared" si="10"/>
        <v>10000</v>
      </c>
      <c r="L161" s="95">
        <f t="shared" si="9"/>
        <v>2000</v>
      </c>
      <c r="M161" s="95">
        <f t="shared" si="8"/>
        <v>20000</v>
      </c>
      <c r="N161" s="126"/>
    </row>
    <row r="162" spans="1:14" x14ac:dyDescent="0.3">
      <c r="A162" s="97">
        <v>32</v>
      </c>
      <c r="B162" s="96"/>
      <c r="C162" s="96" t="s">
        <v>723</v>
      </c>
      <c r="D162" s="97" t="s">
        <v>123</v>
      </c>
      <c r="E162" s="97" t="s">
        <v>302</v>
      </c>
      <c r="F162" s="95">
        <v>3</v>
      </c>
      <c r="G162" s="98">
        <v>1000</v>
      </c>
      <c r="H162" s="98"/>
      <c r="I162" s="98">
        <v>5000</v>
      </c>
      <c r="J162" s="98">
        <v>7500</v>
      </c>
      <c r="K162" s="117">
        <f t="shared" si="10"/>
        <v>7500</v>
      </c>
      <c r="L162" s="95">
        <f t="shared" si="9"/>
        <v>3000</v>
      </c>
      <c r="M162" s="95">
        <f t="shared" si="8"/>
        <v>22500</v>
      </c>
      <c r="N162" s="126"/>
    </row>
    <row r="163" spans="1:14" ht="37.5" x14ac:dyDescent="0.3">
      <c r="A163" s="97">
        <v>33</v>
      </c>
      <c r="B163" s="96"/>
      <c r="C163" s="96" t="s">
        <v>724</v>
      </c>
      <c r="D163" s="97" t="s">
        <v>123</v>
      </c>
      <c r="E163" s="97" t="s">
        <v>302</v>
      </c>
      <c r="F163" s="95">
        <v>6</v>
      </c>
      <c r="G163" s="98">
        <v>1000</v>
      </c>
      <c r="H163" s="98"/>
      <c r="I163" s="98">
        <v>5000</v>
      </c>
      <c r="J163" s="98">
        <v>5000</v>
      </c>
      <c r="K163" s="117">
        <f t="shared" si="10"/>
        <v>5000</v>
      </c>
      <c r="L163" s="95">
        <f t="shared" si="9"/>
        <v>6000</v>
      </c>
      <c r="M163" s="95">
        <f t="shared" si="8"/>
        <v>30000</v>
      </c>
      <c r="N163" s="126"/>
    </row>
    <row r="164" spans="1:14" ht="37.5" x14ac:dyDescent="0.3">
      <c r="A164" s="97">
        <v>34</v>
      </c>
      <c r="B164" s="96"/>
      <c r="C164" s="96" t="s">
        <v>725</v>
      </c>
      <c r="D164" s="97" t="s">
        <v>123</v>
      </c>
      <c r="E164" s="97" t="s">
        <v>302</v>
      </c>
      <c r="F164" s="95">
        <v>1</v>
      </c>
      <c r="G164" s="98">
        <v>1000</v>
      </c>
      <c r="H164" s="98"/>
      <c r="I164" s="98">
        <v>1000</v>
      </c>
      <c r="J164" s="98">
        <v>2500</v>
      </c>
      <c r="K164" s="117">
        <f t="shared" si="10"/>
        <v>2500</v>
      </c>
      <c r="L164" s="95">
        <f t="shared" si="9"/>
        <v>1000</v>
      </c>
      <c r="M164" s="95">
        <f t="shared" si="8"/>
        <v>2500</v>
      </c>
      <c r="N164" s="126"/>
    </row>
    <row r="165" spans="1:14" ht="37.5" x14ac:dyDescent="0.3">
      <c r="A165" s="97">
        <v>35</v>
      </c>
      <c r="B165" s="96"/>
      <c r="C165" s="96" t="s">
        <v>726</v>
      </c>
      <c r="D165" s="97" t="s">
        <v>22</v>
      </c>
      <c r="E165" s="97" t="s">
        <v>302</v>
      </c>
      <c r="F165" s="95">
        <v>1</v>
      </c>
      <c r="G165" s="98">
        <v>1000</v>
      </c>
      <c r="H165" s="98"/>
      <c r="I165" s="98">
        <v>5000</v>
      </c>
      <c r="J165" s="98">
        <v>5000</v>
      </c>
      <c r="K165" s="117">
        <f t="shared" si="10"/>
        <v>5000</v>
      </c>
      <c r="L165" s="95">
        <f t="shared" si="9"/>
        <v>1000</v>
      </c>
      <c r="M165" s="95">
        <f t="shared" si="8"/>
        <v>5000</v>
      </c>
      <c r="N165" s="126"/>
    </row>
    <row r="166" spans="1:14" ht="37.5" x14ac:dyDescent="0.3">
      <c r="A166" s="97">
        <v>36</v>
      </c>
      <c r="B166" s="96"/>
      <c r="C166" s="96" t="s">
        <v>727</v>
      </c>
      <c r="D166" s="97" t="s">
        <v>22</v>
      </c>
      <c r="E166" s="97" t="s">
        <v>302</v>
      </c>
      <c r="F166" s="95">
        <v>1</v>
      </c>
      <c r="G166" s="98">
        <v>1000</v>
      </c>
      <c r="H166" s="98"/>
      <c r="I166" s="98">
        <v>5000</v>
      </c>
      <c r="J166" s="98">
        <v>5000</v>
      </c>
      <c r="K166" s="117">
        <f t="shared" si="10"/>
        <v>5000</v>
      </c>
      <c r="L166" s="95">
        <f t="shared" si="9"/>
        <v>1000</v>
      </c>
      <c r="M166" s="95">
        <f t="shared" si="8"/>
        <v>5000</v>
      </c>
      <c r="N166" s="126"/>
    </row>
    <row r="167" spans="1:14" x14ac:dyDescent="0.3">
      <c r="A167" s="97">
        <v>37</v>
      </c>
      <c r="B167" s="96"/>
      <c r="C167" s="96" t="s">
        <v>318</v>
      </c>
      <c r="D167" s="97" t="s">
        <v>22</v>
      </c>
      <c r="E167" s="97" t="s">
        <v>302</v>
      </c>
      <c r="F167" s="95">
        <v>3</v>
      </c>
      <c r="G167" s="98">
        <v>1000</v>
      </c>
      <c r="H167" s="98"/>
      <c r="I167" s="98">
        <v>20000</v>
      </c>
      <c r="J167" s="98">
        <v>10000</v>
      </c>
      <c r="K167" s="117">
        <f t="shared" si="10"/>
        <v>20000</v>
      </c>
      <c r="L167" s="95">
        <f t="shared" si="9"/>
        <v>3000</v>
      </c>
      <c r="M167" s="95">
        <f t="shared" si="8"/>
        <v>60000</v>
      </c>
      <c r="N167" s="126"/>
    </row>
    <row r="168" spans="1:14" x14ac:dyDescent="0.3">
      <c r="A168" s="97">
        <v>38</v>
      </c>
      <c r="B168" s="96"/>
      <c r="C168" s="96" t="s">
        <v>338</v>
      </c>
      <c r="D168" s="97" t="s">
        <v>22</v>
      </c>
      <c r="E168" s="97" t="s">
        <v>302</v>
      </c>
      <c r="F168" s="95">
        <v>4</v>
      </c>
      <c r="G168" s="98">
        <v>1000</v>
      </c>
      <c r="H168" s="98"/>
      <c r="I168" s="98">
        <v>20000</v>
      </c>
      <c r="J168" s="98">
        <v>5000</v>
      </c>
      <c r="K168" s="117">
        <f t="shared" si="10"/>
        <v>20000</v>
      </c>
      <c r="L168" s="95">
        <f t="shared" si="9"/>
        <v>4000</v>
      </c>
      <c r="M168" s="95">
        <f t="shared" si="8"/>
        <v>80000</v>
      </c>
      <c r="N168" s="126"/>
    </row>
    <row r="169" spans="1:14" x14ac:dyDescent="0.3">
      <c r="A169" s="97">
        <v>39</v>
      </c>
      <c r="B169" s="147"/>
      <c r="C169" s="105" t="s">
        <v>728</v>
      </c>
      <c r="D169" s="147" t="s">
        <v>22</v>
      </c>
      <c r="E169" s="97" t="s">
        <v>302</v>
      </c>
      <c r="F169" s="110">
        <v>1</v>
      </c>
      <c r="G169" s="98">
        <v>1000</v>
      </c>
      <c r="H169" s="98"/>
      <c r="I169" s="98">
        <v>5000</v>
      </c>
      <c r="J169" s="98">
        <v>15000</v>
      </c>
      <c r="K169" s="117">
        <f t="shared" si="10"/>
        <v>15000</v>
      </c>
      <c r="L169" s="95">
        <f t="shared" si="9"/>
        <v>1000</v>
      </c>
      <c r="M169" s="95">
        <f t="shared" si="8"/>
        <v>15000</v>
      </c>
      <c r="N169" s="126"/>
    </row>
    <row r="170" spans="1:14" x14ac:dyDescent="0.3">
      <c r="A170" s="97">
        <v>40</v>
      </c>
      <c r="B170" s="147"/>
      <c r="C170" s="105" t="s">
        <v>341</v>
      </c>
      <c r="D170" s="147" t="s">
        <v>22</v>
      </c>
      <c r="E170" s="97" t="s">
        <v>302</v>
      </c>
      <c r="F170" s="110">
        <v>2</v>
      </c>
      <c r="G170" s="98">
        <v>1000</v>
      </c>
      <c r="H170" s="98"/>
      <c r="I170" s="98">
        <v>2000</v>
      </c>
      <c r="J170" s="98">
        <v>100</v>
      </c>
      <c r="K170" s="117">
        <f t="shared" si="10"/>
        <v>2000</v>
      </c>
      <c r="L170" s="95">
        <f t="shared" si="9"/>
        <v>2000</v>
      </c>
      <c r="M170" s="95">
        <f t="shared" ref="M170:M174" si="11">ROUND(K170*F170,0)</f>
        <v>4000</v>
      </c>
      <c r="N170" s="126"/>
    </row>
    <row r="171" spans="1:14" x14ac:dyDescent="0.3">
      <c r="A171" s="97">
        <v>41</v>
      </c>
      <c r="B171" s="147"/>
      <c r="C171" s="105" t="s">
        <v>339</v>
      </c>
      <c r="D171" s="147" t="s">
        <v>22</v>
      </c>
      <c r="E171" s="97" t="s">
        <v>302</v>
      </c>
      <c r="F171" s="110">
        <v>1</v>
      </c>
      <c r="G171" s="98">
        <v>1000</v>
      </c>
      <c r="H171" s="98"/>
      <c r="I171" s="98">
        <v>10000</v>
      </c>
      <c r="J171" s="98">
        <v>10000</v>
      </c>
      <c r="K171" s="117">
        <f t="shared" si="10"/>
        <v>10000</v>
      </c>
      <c r="L171" s="95">
        <f t="shared" si="9"/>
        <v>1000</v>
      </c>
      <c r="M171" s="95">
        <f t="shared" si="11"/>
        <v>10000</v>
      </c>
      <c r="N171" s="126"/>
    </row>
    <row r="172" spans="1:14" x14ac:dyDescent="0.3">
      <c r="A172" s="97">
        <v>42</v>
      </c>
      <c r="B172" s="147"/>
      <c r="C172" s="105" t="s">
        <v>729</v>
      </c>
      <c r="D172" s="147" t="s">
        <v>22</v>
      </c>
      <c r="E172" s="97" t="s">
        <v>302</v>
      </c>
      <c r="F172" s="110">
        <v>1</v>
      </c>
      <c r="G172" s="98">
        <v>1000</v>
      </c>
      <c r="H172" s="98"/>
      <c r="I172" s="98">
        <v>10000</v>
      </c>
      <c r="J172" s="98">
        <v>10000</v>
      </c>
      <c r="K172" s="117">
        <f t="shared" si="10"/>
        <v>10000</v>
      </c>
      <c r="L172" s="95">
        <f t="shared" si="9"/>
        <v>1000</v>
      </c>
      <c r="M172" s="95">
        <f t="shared" si="11"/>
        <v>10000</v>
      </c>
      <c r="N172" s="126"/>
    </row>
    <row r="173" spans="1:14" x14ac:dyDescent="0.3">
      <c r="A173" s="97">
        <v>43</v>
      </c>
      <c r="B173" s="147"/>
      <c r="C173" s="105" t="s">
        <v>730</v>
      </c>
      <c r="D173" s="147" t="s">
        <v>123</v>
      </c>
      <c r="E173" s="97" t="s">
        <v>302</v>
      </c>
      <c r="F173" s="111">
        <v>53</v>
      </c>
      <c r="G173" s="98">
        <v>1000</v>
      </c>
      <c r="H173" s="98"/>
      <c r="I173" s="98">
        <v>1000</v>
      </c>
      <c r="J173" s="98">
        <v>100</v>
      </c>
      <c r="K173" s="117">
        <f t="shared" si="10"/>
        <v>1000</v>
      </c>
      <c r="L173" s="95">
        <f t="shared" si="9"/>
        <v>53000</v>
      </c>
      <c r="M173" s="95">
        <f t="shared" si="11"/>
        <v>53000</v>
      </c>
      <c r="N173" s="126"/>
    </row>
    <row r="174" spans="1:14" ht="37.5" x14ac:dyDescent="0.3">
      <c r="A174" s="97">
        <v>44</v>
      </c>
      <c r="B174" s="147"/>
      <c r="C174" s="105" t="s">
        <v>716</v>
      </c>
      <c r="D174" s="147" t="s">
        <v>123</v>
      </c>
      <c r="E174" s="128" t="s">
        <v>302</v>
      </c>
      <c r="F174" s="110">
        <v>12</v>
      </c>
      <c r="G174" s="98">
        <v>1000</v>
      </c>
      <c r="H174" s="129"/>
      <c r="I174" s="129">
        <v>1000</v>
      </c>
      <c r="J174" s="129">
        <v>100</v>
      </c>
      <c r="K174" s="130">
        <f t="shared" si="10"/>
        <v>1000</v>
      </c>
      <c r="L174" s="95">
        <f t="shared" si="9"/>
        <v>12000</v>
      </c>
      <c r="M174" s="95">
        <f t="shared" si="11"/>
        <v>12000</v>
      </c>
      <c r="N174" s="126"/>
    </row>
    <row r="175" spans="1:14" ht="37.5" x14ac:dyDescent="0.3">
      <c r="A175" s="99"/>
      <c r="B175" s="100" t="s">
        <v>605</v>
      </c>
      <c r="C175" s="101"/>
      <c r="D175" s="99"/>
      <c r="E175" s="102"/>
      <c r="F175" s="99"/>
      <c r="G175" s="98"/>
      <c r="H175" s="98"/>
      <c r="I175" s="98"/>
      <c r="J175" s="98"/>
      <c r="K175" s="117"/>
      <c r="L175" s="103">
        <f>SUM(L131:L174)</f>
        <v>204000</v>
      </c>
      <c r="M175" s="103">
        <f>SUM(M131:M174)</f>
        <v>1574000</v>
      </c>
      <c r="N175" s="126"/>
    </row>
    <row r="176" spans="1:14" hidden="1" x14ac:dyDescent="0.3">
      <c r="M176" s="112" t="e">
        <f>#REF!-#REF!</f>
        <v>#REF!</v>
      </c>
      <c r="N176" s="126"/>
    </row>
    <row r="177" spans="1:14" ht="18.75" customHeight="1" x14ac:dyDescent="0.3">
      <c r="A177" s="164" t="s">
        <v>635</v>
      </c>
      <c r="B177" s="165"/>
      <c r="C177" s="165"/>
      <c r="D177" s="165"/>
      <c r="E177" s="165"/>
      <c r="F177" s="165"/>
      <c r="G177" s="165"/>
      <c r="H177" s="165"/>
      <c r="I177" s="165"/>
      <c r="J177" s="165"/>
      <c r="K177" s="166"/>
      <c r="L177" s="148">
        <f>L175+L129</f>
        <v>93347439</v>
      </c>
      <c r="M177" s="103">
        <f>M129+M175</f>
        <v>365789300</v>
      </c>
      <c r="N177" s="146"/>
    </row>
    <row r="326" spans="9:9" x14ac:dyDescent="0.3">
      <c r="I326" s="127"/>
    </row>
  </sheetData>
  <autoFilter ref="A3:G168"/>
  <mergeCells count="4">
    <mergeCell ref="A1:N1"/>
    <mergeCell ref="A4:E4"/>
    <mergeCell ref="A130:E130"/>
    <mergeCell ref="A177:K177"/>
  </mergeCells>
  <pageMargins left="0.19685039370078741" right="0.19685039370078741" top="0.19685039370078741" bottom="0.19685039370078741" header="0.51181102362204722" footer="0.51181102362204722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topLeftCell="C112" workbookViewId="0">
      <selection activeCell="E10" sqref="E10"/>
    </sheetView>
  </sheetViews>
  <sheetFormatPr defaultColWidth="9" defaultRowHeight="18.75" x14ac:dyDescent="0.3"/>
  <cols>
    <col min="1" max="1" width="10.7109375" style="57" customWidth="1"/>
    <col min="2" max="2" width="34.85546875" style="45" customWidth="1"/>
    <col min="3" max="3" width="28.7109375" style="45" customWidth="1"/>
    <col min="4" max="4" width="6.42578125" style="45" customWidth="1"/>
    <col min="5" max="5" width="9.140625" style="57" bestFit="1" customWidth="1"/>
    <col min="6" max="6" width="21.85546875" style="45" customWidth="1"/>
    <col min="7" max="7" width="13.85546875" style="58" customWidth="1"/>
    <col min="8" max="8" width="18.42578125" style="58" customWidth="1"/>
    <col min="9" max="16384" width="9" style="45"/>
  </cols>
  <sheetData>
    <row r="1" spans="1:8" ht="49.5" customHeight="1" x14ac:dyDescent="0.3">
      <c r="A1" s="170" t="s">
        <v>365</v>
      </c>
      <c r="B1" s="170"/>
      <c r="C1" s="170"/>
      <c r="D1" s="170"/>
      <c r="E1" s="170"/>
      <c r="F1" s="170"/>
      <c r="G1" s="170"/>
      <c r="H1" s="44">
        <f>H186</f>
        <v>86656302</v>
      </c>
    </row>
    <row r="2" spans="1:8" ht="33" x14ac:dyDescent="0.3">
      <c r="A2" s="46" t="s">
        <v>0</v>
      </c>
      <c r="B2" s="46" t="s">
        <v>366</v>
      </c>
      <c r="C2" s="46" t="s">
        <v>1</v>
      </c>
      <c r="D2" s="46" t="s">
        <v>3</v>
      </c>
      <c r="E2" s="46" t="s">
        <v>5</v>
      </c>
      <c r="F2" s="46" t="s">
        <v>367</v>
      </c>
      <c r="G2" s="47" t="s">
        <v>6</v>
      </c>
      <c r="H2" s="47" t="s">
        <v>7</v>
      </c>
    </row>
    <row r="3" spans="1:8" ht="35.25" customHeight="1" x14ac:dyDescent="0.3">
      <c r="A3" s="26"/>
      <c r="B3" s="48" t="s">
        <v>305</v>
      </c>
      <c r="C3" s="48"/>
      <c r="D3" s="48"/>
      <c r="E3" s="46"/>
      <c r="F3" s="48"/>
      <c r="G3" s="49"/>
      <c r="H3" s="50"/>
    </row>
    <row r="4" spans="1:8" ht="35.25" customHeight="1" x14ac:dyDescent="0.3">
      <c r="A4" s="51">
        <v>1</v>
      </c>
      <c r="B4" s="52" t="s">
        <v>17</v>
      </c>
      <c r="C4" s="52" t="s">
        <v>16</v>
      </c>
      <c r="D4" s="52" t="s">
        <v>18</v>
      </c>
      <c r="E4" s="51">
        <v>6</v>
      </c>
      <c r="F4" s="52" t="s">
        <v>300</v>
      </c>
      <c r="G4" s="53">
        <v>7000</v>
      </c>
      <c r="H4" s="53">
        <f t="shared" ref="H4:H67" si="0">G4*E4</f>
        <v>42000</v>
      </c>
    </row>
    <row r="5" spans="1:8" ht="35.25" customHeight="1" x14ac:dyDescent="0.3">
      <c r="A5" s="51">
        <v>2</v>
      </c>
      <c r="B5" s="52" t="s">
        <v>20</v>
      </c>
      <c r="C5" s="52" t="s">
        <v>289</v>
      </c>
      <c r="D5" s="52" t="s">
        <v>18</v>
      </c>
      <c r="E5" s="51">
        <v>4</v>
      </c>
      <c r="F5" s="52" t="s">
        <v>300</v>
      </c>
      <c r="G5" s="53">
        <v>5000</v>
      </c>
      <c r="H5" s="53">
        <f t="shared" si="0"/>
        <v>20000</v>
      </c>
    </row>
    <row r="6" spans="1:8" ht="35.25" customHeight="1" x14ac:dyDescent="0.3">
      <c r="A6" s="51">
        <v>3</v>
      </c>
      <c r="B6" s="52" t="s">
        <v>368</v>
      </c>
      <c r="C6" s="52" t="s">
        <v>369</v>
      </c>
      <c r="D6" s="52" t="s">
        <v>22</v>
      </c>
      <c r="E6" s="51">
        <v>3</v>
      </c>
      <c r="F6" s="52" t="s">
        <v>370</v>
      </c>
      <c r="G6" s="53">
        <v>100000</v>
      </c>
      <c r="H6" s="53">
        <f t="shared" si="0"/>
        <v>300000</v>
      </c>
    </row>
    <row r="7" spans="1:8" ht="35.25" customHeight="1" x14ac:dyDescent="0.3">
      <c r="A7" s="51">
        <v>4</v>
      </c>
      <c r="B7" s="52" t="s">
        <v>371</v>
      </c>
      <c r="C7" s="52" t="s">
        <v>372</v>
      </c>
      <c r="D7" s="52" t="s">
        <v>22</v>
      </c>
      <c r="E7" s="51">
        <v>16</v>
      </c>
      <c r="F7" s="52" t="s">
        <v>370</v>
      </c>
      <c r="G7" s="53">
        <v>95000</v>
      </c>
      <c r="H7" s="53">
        <f t="shared" si="0"/>
        <v>1520000</v>
      </c>
    </row>
    <row r="8" spans="1:8" ht="35.25" customHeight="1" x14ac:dyDescent="0.3">
      <c r="A8" s="51">
        <v>5</v>
      </c>
      <c r="B8" s="52" t="s">
        <v>24</v>
      </c>
      <c r="C8" s="52" t="s">
        <v>23</v>
      </c>
      <c r="D8" s="52" t="s">
        <v>22</v>
      </c>
      <c r="E8" s="51">
        <v>16</v>
      </c>
      <c r="F8" s="52" t="s">
        <v>370</v>
      </c>
      <c r="G8" s="53">
        <v>95000</v>
      </c>
      <c r="H8" s="53">
        <f t="shared" si="0"/>
        <v>1520000</v>
      </c>
    </row>
    <row r="9" spans="1:8" ht="35.25" customHeight="1" x14ac:dyDescent="0.3">
      <c r="A9" s="51">
        <v>6</v>
      </c>
      <c r="B9" s="52" t="s">
        <v>27</v>
      </c>
      <c r="C9" s="52" t="s">
        <v>26</v>
      </c>
      <c r="D9" s="52" t="s">
        <v>22</v>
      </c>
      <c r="E9" s="51">
        <v>23</v>
      </c>
      <c r="F9" s="52" t="s">
        <v>370</v>
      </c>
      <c r="G9" s="53">
        <v>190000</v>
      </c>
      <c r="H9" s="53">
        <f t="shared" si="0"/>
        <v>4370000</v>
      </c>
    </row>
    <row r="10" spans="1:8" ht="35.25" customHeight="1" x14ac:dyDescent="0.3">
      <c r="A10" s="51">
        <v>7</v>
      </c>
      <c r="B10" s="52" t="s">
        <v>30</v>
      </c>
      <c r="C10" s="52" t="s">
        <v>29</v>
      </c>
      <c r="D10" s="52" t="s">
        <v>22</v>
      </c>
      <c r="E10" s="51">
        <v>61</v>
      </c>
      <c r="F10" s="52" t="s">
        <v>370</v>
      </c>
      <c r="G10" s="53">
        <v>240000</v>
      </c>
      <c r="H10" s="53">
        <f t="shared" si="0"/>
        <v>14640000</v>
      </c>
    </row>
    <row r="11" spans="1:8" ht="35.25" customHeight="1" x14ac:dyDescent="0.3">
      <c r="A11" s="51">
        <v>8</v>
      </c>
      <c r="B11" s="52" t="s">
        <v>35</v>
      </c>
      <c r="C11" s="52" t="s">
        <v>34</v>
      </c>
      <c r="D11" s="52" t="s">
        <v>22</v>
      </c>
      <c r="E11" s="51">
        <v>2</v>
      </c>
      <c r="F11" s="52" t="s">
        <v>370</v>
      </c>
      <c r="G11" s="53">
        <v>285000</v>
      </c>
      <c r="H11" s="53">
        <f t="shared" si="0"/>
        <v>570000</v>
      </c>
    </row>
    <row r="12" spans="1:8" ht="35.25" customHeight="1" x14ac:dyDescent="0.3">
      <c r="A12" s="51">
        <v>9</v>
      </c>
      <c r="B12" s="52" t="s">
        <v>373</v>
      </c>
      <c r="C12" s="52" t="s">
        <v>374</v>
      </c>
      <c r="D12" s="52" t="s">
        <v>22</v>
      </c>
      <c r="E12" s="51">
        <v>5</v>
      </c>
      <c r="F12" s="52" t="s">
        <v>300</v>
      </c>
      <c r="G12" s="53">
        <v>19000</v>
      </c>
      <c r="H12" s="53">
        <f t="shared" si="0"/>
        <v>95000</v>
      </c>
    </row>
    <row r="13" spans="1:8" ht="35.25" customHeight="1" x14ac:dyDescent="0.3">
      <c r="A13" s="51">
        <v>10</v>
      </c>
      <c r="B13" s="52" t="s">
        <v>41</v>
      </c>
      <c r="C13" s="52" t="s">
        <v>40</v>
      </c>
      <c r="D13" s="52" t="s">
        <v>22</v>
      </c>
      <c r="E13" s="51">
        <v>1</v>
      </c>
      <c r="F13" s="52" t="s">
        <v>300</v>
      </c>
      <c r="G13" s="53">
        <v>38000</v>
      </c>
      <c r="H13" s="53">
        <f t="shared" si="0"/>
        <v>38000</v>
      </c>
    </row>
    <row r="14" spans="1:8" ht="35.25" customHeight="1" x14ac:dyDescent="0.3">
      <c r="A14" s="51">
        <v>11</v>
      </c>
      <c r="B14" s="52" t="s">
        <v>44</v>
      </c>
      <c r="C14" s="52" t="s">
        <v>43</v>
      </c>
      <c r="D14" s="52" t="s">
        <v>22</v>
      </c>
      <c r="E14" s="51">
        <v>2</v>
      </c>
      <c r="F14" s="52" t="s">
        <v>300</v>
      </c>
      <c r="G14" s="53">
        <v>95000</v>
      </c>
      <c r="H14" s="53">
        <f t="shared" si="0"/>
        <v>190000</v>
      </c>
    </row>
    <row r="15" spans="1:8" ht="35.25" customHeight="1" x14ac:dyDescent="0.3">
      <c r="A15" s="51">
        <v>12</v>
      </c>
      <c r="B15" s="52" t="s">
        <v>47</v>
      </c>
      <c r="C15" s="52" t="s">
        <v>46</v>
      </c>
      <c r="D15" s="52" t="s">
        <v>22</v>
      </c>
      <c r="E15" s="51">
        <v>13</v>
      </c>
      <c r="F15" s="52" t="s">
        <v>300</v>
      </c>
      <c r="G15" s="53">
        <v>114000</v>
      </c>
      <c r="H15" s="53">
        <f t="shared" si="0"/>
        <v>1482000</v>
      </c>
    </row>
    <row r="16" spans="1:8" ht="35.25" customHeight="1" x14ac:dyDescent="0.3">
      <c r="A16" s="51">
        <v>13</v>
      </c>
      <c r="B16" s="52" t="s">
        <v>375</v>
      </c>
      <c r="C16" s="52" t="s">
        <v>376</v>
      </c>
      <c r="D16" s="52" t="s">
        <v>22</v>
      </c>
      <c r="E16" s="51">
        <v>18</v>
      </c>
      <c r="F16" s="52" t="s">
        <v>300</v>
      </c>
      <c r="G16" s="53">
        <v>114000</v>
      </c>
      <c r="H16" s="53">
        <f t="shared" si="0"/>
        <v>2052000</v>
      </c>
    </row>
    <row r="17" spans="1:8" ht="35.25" customHeight="1" x14ac:dyDescent="0.3">
      <c r="A17" s="51">
        <v>14</v>
      </c>
      <c r="B17" s="52" t="s">
        <v>49</v>
      </c>
      <c r="C17" s="52" t="s">
        <v>377</v>
      </c>
      <c r="D17" s="52" t="s">
        <v>22</v>
      </c>
      <c r="E17" s="51">
        <v>46</v>
      </c>
      <c r="F17" s="52" t="s">
        <v>300</v>
      </c>
      <c r="G17" s="53">
        <v>152000</v>
      </c>
      <c r="H17" s="53">
        <f t="shared" si="0"/>
        <v>6992000</v>
      </c>
    </row>
    <row r="18" spans="1:8" ht="35.25" customHeight="1" x14ac:dyDescent="0.3">
      <c r="A18" s="51">
        <v>15</v>
      </c>
      <c r="B18" s="52" t="s">
        <v>49</v>
      </c>
      <c r="C18" s="52" t="s">
        <v>377</v>
      </c>
      <c r="D18" s="52" t="s">
        <v>22</v>
      </c>
      <c r="E18" s="51">
        <v>4</v>
      </c>
      <c r="F18" s="52" t="s">
        <v>300</v>
      </c>
      <c r="G18" s="53">
        <v>152000</v>
      </c>
      <c r="H18" s="53">
        <f t="shared" si="0"/>
        <v>608000</v>
      </c>
    </row>
    <row r="19" spans="1:8" ht="35.25" customHeight="1" x14ac:dyDescent="0.3">
      <c r="A19" s="51">
        <v>16</v>
      </c>
      <c r="B19" s="52" t="s">
        <v>53</v>
      </c>
      <c r="C19" s="52" t="s">
        <v>52</v>
      </c>
      <c r="D19" s="52" t="s">
        <v>22</v>
      </c>
      <c r="E19" s="51">
        <v>4</v>
      </c>
      <c r="F19" s="52" t="s">
        <v>300</v>
      </c>
      <c r="G19" s="53">
        <v>200000</v>
      </c>
      <c r="H19" s="53">
        <f t="shared" si="0"/>
        <v>800000</v>
      </c>
    </row>
    <row r="20" spans="1:8" ht="35.25" customHeight="1" x14ac:dyDescent="0.3">
      <c r="A20" s="51">
        <v>17</v>
      </c>
      <c r="B20" s="52" t="s">
        <v>56</v>
      </c>
      <c r="C20" s="52" t="s">
        <v>55</v>
      </c>
      <c r="D20" s="52" t="s">
        <v>22</v>
      </c>
      <c r="E20" s="51">
        <v>1</v>
      </c>
      <c r="F20" s="52" t="s">
        <v>300</v>
      </c>
      <c r="G20" s="53">
        <v>7000</v>
      </c>
      <c r="H20" s="53">
        <f t="shared" si="0"/>
        <v>7000</v>
      </c>
    </row>
    <row r="21" spans="1:8" ht="35.25" customHeight="1" x14ac:dyDescent="0.3">
      <c r="A21" s="51">
        <v>18</v>
      </c>
      <c r="B21" s="52" t="s">
        <v>59</v>
      </c>
      <c r="C21" s="52" t="s">
        <v>58</v>
      </c>
      <c r="D21" s="52" t="s">
        <v>22</v>
      </c>
      <c r="E21" s="51">
        <v>2</v>
      </c>
      <c r="F21" s="52" t="s">
        <v>300</v>
      </c>
      <c r="G21" s="53">
        <v>19000</v>
      </c>
      <c r="H21" s="53">
        <f t="shared" si="0"/>
        <v>38000</v>
      </c>
    </row>
    <row r="22" spans="1:8" ht="35.25" customHeight="1" x14ac:dyDescent="0.3">
      <c r="A22" s="51">
        <v>19</v>
      </c>
      <c r="B22" s="52" t="s">
        <v>62</v>
      </c>
      <c r="C22" s="52" t="s">
        <v>61</v>
      </c>
      <c r="D22" s="52" t="s">
        <v>22</v>
      </c>
      <c r="E22" s="51">
        <v>10</v>
      </c>
      <c r="F22" s="52" t="s">
        <v>300</v>
      </c>
      <c r="G22" s="53">
        <v>8500</v>
      </c>
      <c r="H22" s="53">
        <f t="shared" si="0"/>
        <v>85000</v>
      </c>
    </row>
    <row r="23" spans="1:8" ht="35.25" customHeight="1" x14ac:dyDescent="0.3">
      <c r="A23" s="51">
        <v>20</v>
      </c>
      <c r="B23" s="52" t="s">
        <v>65</v>
      </c>
      <c r="C23" s="52" t="s">
        <v>64</v>
      </c>
      <c r="D23" s="52" t="s">
        <v>22</v>
      </c>
      <c r="E23" s="51">
        <v>78</v>
      </c>
      <c r="F23" s="52" t="s">
        <v>300</v>
      </c>
      <c r="G23" s="53">
        <v>9000</v>
      </c>
      <c r="H23" s="53">
        <f t="shared" si="0"/>
        <v>702000</v>
      </c>
    </row>
    <row r="24" spans="1:8" ht="35.25" customHeight="1" x14ac:dyDescent="0.3">
      <c r="A24" s="51">
        <v>21</v>
      </c>
      <c r="B24" s="52" t="s">
        <v>378</v>
      </c>
      <c r="C24" s="52" t="s">
        <v>379</v>
      </c>
      <c r="D24" s="52" t="s">
        <v>22</v>
      </c>
      <c r="E24" s="51">
        <v>112</v>
      </c>
      <c r="F24" s="52" t="s">
        <v>300</v>
      </c>
      <c r="G24" s="53">
        <v>28500</v>
      </c>
      <c r="H24" s="53">
        <f t="shared" si="0"/>
        <v>3192000</v>
      </c>
    </row>
    <row r="25" spans="1:8" ht="35.25" customHeight="1" x14ac:dyDescent="0.3">
      <c r="A25" s="51">
        <v>22</v>
      </c>
      <c r="B25" s="52" t="s">
        <v>380</v>
      </c>
      <c r="C25" s="52" t="s">
        <v>381</v>
      </c>
      <c r="D25" s="52" t="s">
        <v>22</v>
      </c>
      <c r="E25" s="51">
        <v>56</v>
      </c>
      <c r="F25" s="52" t="s">
        <v>300</v>
      </c>
      <c r="G25" s="53">
        <v>35000</v>
      </c>
      <c r="H25" s="53">
        <f t="shared" si="0"/>
        <v>1960000</v>
      </c>
    </row>
    <row r="26" spans="1:8" ht="35.25" customHeight="1" x14ac:dyDescent="0.3">
      <c r="A26" s="51">
        <v>23</v>
      </c>
      <c r="B26" s="52" t="s">
        <v>382</v>
      </c>
      <c r="C26" s="52" t="s">
        <v>383</v>
      </c>
      <c r="D26" s="52" t="s">
        <v>22</v>
      </c>
      <c r="E26" s="51">
        <v>2</v>
      </c>
      <c r="F26" s="52" t="s">
        <v>300</v>
      </c>
      <c r="G26" s="53">
        <v>130000</v>
      </c>
      <c r="H26" s="53">
        <f t="shared" si="0"/>
        <v>260000</v>
      </c>
    </row>
    <row r="27" spans="1:8" ht="35.25" customHeight="1" x14ac:dyDescent="0.3">
      <c r="A27" s="51">
        <v>24</v>
      </c>
      <c r="B27" s="52" t="s">
        <v>384</v>
      </c>
      <c r="C27" s="52" t="s">
        <v>385</v>
      </c>
      <c r="D27" s="52" t="s">
        <v>22</v>
      </c>
      <c r="E27" s="51">
        <v>56</v>
      </c>
      <c r="F27" s="52" t="s">
        <v>300</v>
      </c>
      <c r="G27" s="53">
        <v>285000</v>
      </c>
      <c r="H27" s="53">
        <f t="shared" si="0"/>
        <v>15960000</v>
      </c>
    </row>
    <row r="28" spans="1:8" ht="35.25" customHeight="1" x14ac:dyDescent="0.3">
      <c r="A28" s="51">
        <v>25</v>
      </c>
      <c r="B28" s="52" t="s">
        <v>386</v>
      </c>
      <c r="C28" s="52" t="s">
        <v>387</v>
      </c>
      <c r="D28" s="52" t="s">
        <v>22</v>
      </c>
      <c r="E28" s="51">
        <v>3</v>
      </c>
      <c r="F28" s="52" t="s">
        <v>300</v>
      </c>
      <c r="G28" s="53">
        <v>19000</v>
      </c>
      <c r="H28" s="53">
        <f t="shared" si="0"/>
        <v>57000</v>
      </c>
    </row>
    <row r="29" spans="1:8" ht="35.25" customHeight="1" x14ac:dyDescent="0.3">
      <c r="A29" s="51">
        <v>26</v>
      </c>
      <c r="B29" s="52" t="s">
        <v>68</v>
      </c>
      <c r="C29" s="52" t="s">
        <v>290</v>
      </c>
      <c r="D29" s="52" t="s">
        <v>22</v>
      </c>
      <c r="E29" s="51">
        <v>1</v>
      </c>
      <c r="F29" s="52" t="s">
        <v>300</v>
      </c>
      <c r="G29" s="53">
        <v>10000</v>
      </c>
      <c r="H29" s="53">
        <f t="shared" si="0"/>
        <v>10000</v>
      </c>
    </row>
    <row r="30" spans="1:8" ht="35.25" customHeight="1" x14ac:dyDescent="0.3">
      <c r="A30" s="51">
        <v>27</v>
      </c>
      <c r="B30" s="52" t="s">
        <v>73</v>
      </c>
      <c r="C30" s="52" t="s">
        <v>72</v>
      </c>
      <c r="D30" s="52" t="s">
        <v>22</v>
      </c>
      <c r="E30" s="51">
        <v>164</v>
      </c>
      <c r="F30" s="52" t="s">
        <v>388</v>
      </c>
      <c r="G30" s="53">
        <v>5000</v>
      </c>
      <c r="H30" s="53">
        <f t="shared" si="0"/>
        <v>820000</v>
      </c>
    </row>
    <row r="31" spans="1:8" ht="35.25" customHeight="1" x14ac:dyDescent="0.3">
      <c r="A31" s="51">
        <v>28</v>
      </c>
      <c r="B31" s="52" t="s">
        <v>78</v>
      </c>
      <c r="C31" s="52" t="s">
        <v>77</v>
      </c>
      <c r="D31" s="52" t="s">
        <v>22</v>
      </c>
      <c r="E31" s="51">
        <v>180</v>
      </c>
      <c r="F31" s="52" t="s">
        <v>388</v>
      </c>
      <c r="G31" s="53">
        <v>1000</v>
      </c>
      <c r="H31" s="53">
        <f t="shared" si="0"/>
        <v>180000</v>
      </c>
    </row>
    <row r="32" spans="1:8" ht="35.25" customHeight="1" x14ac:dyDescent="0.3">
      <c r="A32" s="51">
        <v>29</v>
      </c>
      <c r="B32" s="52" t="s">
        <v>81</v>
      </c>
      <c r="C32" s="52" t="s">
        <v>80</v>
      </c>
      <c r="D32" s="52" t="s">
        <v>22</v>
      </c>
      <c r="E32" s="51">
        <v>229</v>
      </c>
      <c r="F32" s="52" t="s">
        <v>388</v>
      </c>
      <c r="G32" s="53">
        <v>2000</v>
      </c>
      <c r="H32" s="53">
        <f t="shared" si="0"/>
        <v>458000</v>
      </c>
    </row>
    <row r="33" spans="1:8" ht="35.25" customHeight="1" x14ac:dyDescent="0.3">
      <c r="A33" s="51">
        <v>30</v>
      </c>
      <c r="B33" s="52" t="s">
        <v>81</v>
      </c>
      <c r="C33" s="52" t="s">
        <v>80</v>
      </c>
      <c r="D33" s="52" t="s">
        <v>22</v>
      </c>
      <c r="E33" s="51">
        <v>7</v>
      </c>
      <c r="F33" s="52" t="s">
        <v>388</v>
      </c>
      <c r="G33" s="53">
        <v>2000</v>
      </c>
      <c r="H33" s="53">
        <f t="shared" si="0"/>
        <v>14000</v>
      </c>
    </row>
    <row r="34" spans="1:8" ht="35.25" customHeight="1" x14ac:dyDescent="0.3">
      <c r="A34" s="51">
        <v>31</v>
      </c>
      <c r="B34" s="52" t="s">
        <v>84</v>
      </c>
      <c r="C34" s="52" t="s">
        <v>83</v>
      </c>
      <c r="D34" s="52" t="s">
        <v>22</v>
      </c>
      <c r="E34" s="51">
        <v>6</v>
      </c>
      <c r="F34" s="52" t="s">
        <v>388</v>
      </c>
      <c r="G34" s="53">
        <v>2000</v>
      </c>
      <c r="H34" s="53">
        <f t="shared" si="0"/>
        <v>12000</v>
      </c>
    </row>
    <row r="35" spans="1:8" ht="35.25" customHeight="1" x14ac:dyDescent="0.3">
      <c r="A35" s="51">
        <v>32</v>
      </c>
      <c r="B35" s="52" t="s">
        <v>86</v>
      </c>
      <c r="C35" s="52" t="s">
        <v>85</v>
      </c>
      <c r="D35" s="52" t="s">
        <v>22</v>
      </c>
      <c r="E35" s="51">
        <v>10</v>
      </c>
      <c r="F35" s="52" t="s">
        <v>388</v>
      </c>
      <c r="G35" s="53">
        <v>2000</v>
      </c>
      <c r="H35" s="53">
        <f t="shared" si="0"/>
        <v>20000</v>
      </c>
    </row>
    <row r="36" spans="1:8" ht="35.25" customHeight="1" x14ac:dyDescent="0.3">
      <c r="A36" s="51">
        <v>33</v>
      </c>
      <c r="B36" s="52" t="s">
        <v>89</v>
      </c>
      <c r="C36" s="52" t="s">
        <v>88</v>
      </c>
      <c r="D36" s="52" t="s">
        <v>22</v>
      </c>
      <c r="E36" s="51">
        <v>94</v>
      </c>
      <c r="F36" s="52" t="s">
        <v>388</v>
      </c>
      <c r="G36" s="53">
        <v>2000</v>
      </c>
      <c r="H36" s="53">
        <f t="shared" si="0"/>
        <v>188000</v>
      </c>
    </row>
    <row r="37" spans="1:8" ht="35.25" customHeight="1" x14ac:dyDescent="0.3">
      <c r="A37" s="51">
        <v>34</v>
      </c>
      <c r="B37" s="52" t="s">
        <v>92</v>
      </c>
      <c r="C37" s="52" t="s">
        <v>91</v>
      </c>
      <c r="D37" s="52" t="s">
        <v>22</v>
      </c>
      <c r="E37" s="51">
        <v>37</v>
      </c>
      <c r="F37" s="52" t="s">
        <v>388</v>
      </c>
      <c r="G37" s="53">
        <v>7000</v>
      </c>
      <c r="H37" s="53">
        <f t="shared" si="0"/>
        <v>259000</v>
      </c>
    </row>
    <row r="38" spans="1:8" ht="35.25" customHeight="1" x14ac:dyDescent="0.3">
      <c r="A38" s="51">
        <v>35</v>
      </c>
      <c r="B38" s="52" t="s">
        <v>94</v>
      </c>
      <c r="C38" s="52" t="s">
        <v>93</v>
      </c>
      <c r="D38" s="52" t="s">
        <v>22</v>
      </c>
      <c r="E38" s="51">
        <v>74</v>
      </c>
      <c r="F38" s="52" t="s">
        <v>388</v>
      </c>
      <c r="G38" s="53">
        <v>9500</v>
      </c>
      <c r="H38" s="53">
        <f t="shared" si="0"/>
        <v>703000</v>
      </c>
    </row>
    <row r="39" spans="1:8" ht="35.25" customHeight="1" x14ac:dyDescent="0.3">
      <c r="A39" s="51">
        <v>36</v>
      </c>
      <c r="B39" s="52" t="s">
        <v>96</v>
      </c>
      <c r="C39" s="52" t="s">
        <v>95</v>
      </c>
      <c r="D39" s="52" t="s">
        <v>22</v>
      </c>
      <c r="E39" s="51">
        <v>50</v>
      </c>
      <c r="F39" s="52" t="s">
        <v>388</v>
      </c>
      <c r="G39" s="53">
        <v>500</v>
      </c>
      <c r="H39" s="53">
        <f t="shared" si="0"/>
        <v>25000</v>
      </c>
    </row>
    <row r="40" spans="1:8" ht="35.25" customHeight="1" x14ac:dyDescent="0.3">
      <c r="A40" s="51">
        <v>37</v>
      </c>
      <c r="B40" s="52" t="s">
        <v>98</v>
      </c>
      <c r="C40" s="52" t="s">
        <v>97</v>
      </c>
      <c r="D40" s="52" t="s">
        <v>22</v>
      </c>
      <c r="E40" s="51">
        <v>8</v>
      </c>
      <c r="F40" s="52" t="s">
        <v>388</v>
      </c>
      <c r="G40" s="53">
        <v>500</v>
      </c>
      <c r="H40" s="53">
        <f t="shared" si="0"/>
        <v>4000</v>
      </c>
    </row>
    <row r="41" spans="1:8" ht="35.25" customHeight="1" x14ac:dyDescent="0.3">
      <c r="A41" s="51">
        <v>38</v>
      </c>
      <c r="B41" s="52" t="s">
        <v>100</v>
      </c>
      <c r="C41" s="52" t="s">
        <v>99</v>
      </c>
      <c r="D41" s="52" t="s">
        <v>22</v>
      </c>
      <c r="E41" s="51">
        <v>807</v>
      </c>
      <c r="F41" s="52" t="s">
        <v>388</v>
      </c>
      <c r="G41" s="53">
        <v>500</v>
      </c>
      <c r="H41" s="53">
        <f t="shared" si="0"/>
        <v>403500</v>
      </c>
    </row>
    <row r="42" spans="1:8" ht="35.25" customHeight="1" x14ac:dyDescent="0.3">
      <c r="A42" s="51">
        <v>39</v>
      </c>
      <c r="B42" s="52" t="s">
        <v>102</v>
      </c>
      <c r="C42" s="52" t="s">
        <v>101</v>
      </c>
      <c r="D42" s="52" t="s">
        <v>22</v>
      </c>
      <c r="E42" s="51">
        <v>104</v>
      </c>
      <c r="F42" s="52" t="s">
        <v>388</v>
      </c>
      <c r="G42" s="53">
        <v>9500</v>
      </c>
      <c r="H42" s="53">
        <f t="shared" si="0"/>
        <v>988000</v>
      </c>
    </row>
    <row r="43" spans="1:8" ht="35.25" customHeight="1" x14ac:dyDescent="0.3">
      <c r="A43" s="51">
        <v>40</v>
      </c>
      <c r="B43" s="52" t="s">
        <v>389</v>
      </c>
      <c r="C43" s="52" t="s">
        <v>390</v>
      </c>
      <c r="D43" s="52" t="s">
        <v>22</v>
      </c>
      <c r="E43" s="51">
        <v>4</v>
      </c>
      <c r="F43" s="52" t="s">
        <v>388</v>
      </c>
      <c r="G43" s="53">
        <v>1000</v>
      </c>
      <c r="H43" s="53">
        <f t="shared" si="0"/>
        <v>4000</v>
      </c>
    </row>
    <row r="44" spans="1:8" ht="35.25" customHeight="1" x14ac:dyDescent="0.3">
      <c r="A44" s="51">
        <v>41</v>
      </c>
      <c r="B44" s="52" t="s">
        <v>104</v>
      </c>
      <c r="C44" s="52" t="s">
        <v>103</v>
      </c>
      <c r="D44" s="52" t="s">
        <v>22</v>
      </c>
      <c r="E44" s="51">
        <v>54</v>
      </c>
      <c r="F44" s="52" t="s">
        <v>388</v>
      </c>
      <c r="G44" s="53">
        <v>1000</v>
      </c>
      <c r="H44" s="53">
        <f t="shared" si="0"/>
        <v>54000</v>
      </c>
    </row>
    <row r="45" spans="1:8" ht="35.25" customHeight="1" x14ac:dyDescent="0.3">
      <c r="A45" s="51">
        <v>42</v>
      </c>
      <c r="B45" s="52" t="s">
        <v>110</v>
      </c>
      <c r="C45" s="52" t="s">
        <v>109</v>
      </c>
      <c r="D45" s="52" t="s">
        <v>22</v>
      </c>
      <c r="E45" s="51">
        <v>37</v>
      </c>
      <c r="F45" s="52" t="s">
        <v>388</v>
      </c>
      <c r="G45" s="53">
        <v>1000</v>
      </c>
      <c r="H45" s="53">
        <f t="shared" si="0"/>
        <v>37000</v>
      </c>
    </row>
    <row r="46" spans="1:8" ht="35.25" customHeight="1" x14ac:dyDescent="0.3">
      <c r="A46" s="51">
        <v>43</v>
      </c>
      <c r="B46" s="52" t="s">
        <v>112</v>
      </c>
      <c r="C46" s="52" t="s">
        <v>111</v>
      </c>
      <c r="D46" s="52" t="s">
        <v>22</v>
      </c>
      <c r="E46" s="51">
        <v>10</v>
      </c>
      <c r="F46" s="52" t="s">
        <v>388</v>
      </c>
      <c r="G46" s="53">
        <v>1000</v>
      </c>
      <c r="H46" s="53">
        <f t="shared" si="0"/>
        <v>10000</v>
      </c>
    </row>
    <row r="47" spans="1:8" ht="35.25" customHeight="1" x14ac:dyDescent="0.3">
      <c r="A47" s="51">
        <v>44</v>
      </c>
      <c r="B47" s="52" t="s">
        <v>117</v>
      </c>
      <c r="C47" s="52" t="s">
        <v>116</v>
      </c>
      <c r="D47" s="52" t="s">
        <v>22</v>
      </c>
      <c r="E47" s="51">
        <v>115</v>
      </c>
      <c r="F47" s="52" t="s">
        <v>388</v>
      </c>
      <c r="G47" s="53">
        <v>1000</v>
      </c>
      <c r="H47" s="53">
        <f t="shared" si="0"/>
        <v>115000</v>
      </c>
    </row>
    <row r="48" spans="1:8" ht="35.25" customHeight="1" x14ac:dyDescent="0.3">
      <c r="A48" s="51">
        <v>45</v>
      </c>
      <c r="B48" s="52" t="s">
        <v>126</v>
      </c>
      <c r="C48" s="52" t="s">
        <v>125</v>
      </c>
      <c r="D48" s="52" t="s">
        <v>123</v>
      </c>
      <c r="E48" s="51">
        <v>2</v>
      </c>
      <c r="F48" s="52" t="s">
        <v>388</v>
      </c>
      <c r="G48" s="53">
        <v>5000</v>
      </c>
      <c r="H48" s="53">
        <f t="shared" si="0"/>
        <v>10000</v>
      </c>
    </row>
    <row r="49" spans="1:8" ht="35.25" customHeight="1" x14ac:dyDescent="0.3">
      <c r="A49" s="51">
        <v>46</v>
      </c>
      <c r="B49" s="52" t="s">
        <v>128</v>
      </c>
      <c r="C49" s="52" t="s">
        <v>127</v>
      </c>
      <c r="D49" s="52" t="s">
        <v>123</v>
      </c>
      <c r="E49" s="51">
        <v>15</v>
      </c>
      <c r="F49" s="52" t="s">
        <v>388</v>
      </c>
      <c r="G49" s="53">
        <v>5000</v>
      </c>
      <c r="H49" s="53">
        <f t="shared" si="0"/>
        <v>75000</v>
      </c>
    </row>
    <row r="50" spans="1:8" ht="35.25" customHeight="1" x14ac:dyDescent="0.3">
      <c r="A50" s="51">
        <v>47</v>
      </c>
      <c r="B50" s="52" t="s">
        <v>134</v>
      </c>
      <c r="C50" s="52" t="s">
        <v>133</v>
      </c>
      <c r="D50" s="52" t="s">
        <v>123</v>
      </c>
      <c r="E50" s="51">
        <v>24</v>
      </c>
      <c r="F50" s="52" t="s">
        <v>388</v>
      </c>
      <c r="G50" s="53">
        <v>5000</v>
      </c>
      <c r="H50" s="53">
        <f t="shared" si="0"/>
        <v>120000</v>
      </c>
    </row>
    <row r="51" spans="1:8" ht="35.25" customHeight="1" x14ac:dyDescent="0.3">
      <c r="A51" s="51">
        <v>48</v>
      </c>
      <c r="B51" s="52" t="s">
        <v>137</v>
      </c>
      <c r="C51" s="52" t="s">
        <v>136</v>
      </c>
      <c r="D51" s="52" t="s">
        <v>22</v>
      </c>
      <c r="E51" s="51">
        <v>285</v>
      </c>
      <c r="F51" s="52" t="s">
        <v>388</v>
      </c>
      <c r="G51" s="53">
        <v>2000</v>
      </c>
      <c r="H51" s="53">
        <f t="shared" si="0"/>
        <v>570000</v>
      </c>
    </row>
    <row r="52" spans="1:8" ht="35.25" customHeight="1" x14ac:dyDescent="0.3">
      <c r="A52" s="51">
        <v>49</v>
      </c>
      <c r="B52" s="52" t="s">
        <v>142</v>
      </c>
      <c r="C52" s="52" t="s">
        <v>141</v>
      </c>
      <c r="D52" s="52" t="s">
        <v>22</v>
      </c>
      <c r="E52" s="51">
        <v>12</v>
      </c>
      <c r="F52" s="52" t="s">
        <v>388</v>
      </c>
      <c r="G52" s="53">
        <v>3000</v>
      </c>
      <c r="H52" s="53">
        <f t="shared" si="0"/>
        <v>36000</v>
      </c>
    </row>
    <row r="53" spans="1:8" ht="35.25" customHeight="1" x14ac:dyDescent="0.3">
      <c r="A53" s="51">
        <v>50</v>
      </c>
      <c r="B53" s="52" t="s">
        <v>391</v>
      </c>
      <c r="C53" s="52" t="s">
        <v>392</v>
      </c>
      <c r="D53" s="52" t="s">
        <v>22</v>
      </c>
      <c r="E53" s="51">
        <v>4</v>
      </c>
      <c r="F53" s="52" t="s">
        <v>388</v>
      </c>
      <c r="G53" s="53">
        <v>3000</v>
      </c>
      <c r="H53" s="53">
        <f t="shared" si="0"/>
        <v>12000</v>
      </c>
    </row>
    <row r="54" spans="1:8" ht="35.25" customHeight="1" x14ac:dyDescent="0.3">
      <c r="A54" s="51">
        <v>51</v>
      </c>
      <c r="B54" s="52" t="s">
        <v>144</v>
      </c>
      <c r="C54" s="52" t="s">
        <v>143</v>
      </c>
      <c r="D54" s="52" t="s">
        <v>22</v>
      </c>
      <c r="E54" s="51">
        <v>134</v>
      </c>
      <c r="F54" s="52" t="s">
        <v>388</v>
      </c>
      <c r="G54" s="53">
        <v>2850</v>
      </c>
      <c r="H54" s="53">
        <f t="shared" si="0"/>
        <v>381900</v>
      </c>
    </row>
    <row r="55" spans="1:8" ht="35.25" customHeight="1" x14ac:dyDescent="0.3">
      <c r="A55" s="51">
        <v>52</v>
      </c>
      <c r="B55" s="52" t="s">
        <v>145</v>
      </c>
      <c r="C55" s="52" t="s">
        <v>291</v>
      </c>
      <c r="D55" s="52" t="s">
        <v>22</v>
      </c>
      <c r="E55" s="51">
        <v>6</v>
      </c>
      <c r="F55" s="52" t="s">
        <v>388</v>
      </c>
      <c r="G55" s="53">
        <v>2850</v>
      </c>
      <c r="H55" s="53">
        <f t="shared" si="0"/>
        <v>17100</v>
      </c>
    </row>
    <row r="56" spans="1:8" ht="35.25" customHeight="1" x14ac:dyDescent="0.3">
      <c r="A56" s="51">
        <v>53</v>
      </c>
      <c r="B56" s="52" t="s">
        <v>147</v>
      </c>
      <c r="C56" s="52" t="s">
        <v>146</v>
      </c>
      <c r="D56" s="52" t="s">
        <v>22</v>
      </c>
      <c r="E56" s="51">
        <v>195</v>
      </c>
      <c r="F56" s="52" t="s">
        <v>388</v>
      </c>
      <c r="G56" s="53">
        <v>4750</v>
      </c>
      <c r="H56" s="53">
        <f t="shared" si="0"/>
        <v>926250</v>
      </c>
    </row>
    <row r="57" spans="1:8" ht="35.25" customHeight="1" x14ac:dyDescent="0.3">
      <c r="A57" s="51">
        <v>54</v>
      </c>
      <c r="B57" s="52" t="s">
        <v>149</v>
      </c>
      <c r="C57" s="52" t="s">
        <v>148</v>
      </c>
      <c r="D57" s="52" t="s">
        <v>22</v>
      </c>
      <c r="E57" s="51">
        <v>36</v>
      </c>
      <c r="F57" s="52" t="s">
        <v>388</v>
      </c>
      <c r="G57" s="53">
        <v>500</v>
      </c>
      <c r="H57" s="53">
        <f t="shared" si="0"/>
        <v>18000</v>
      </c>
    </row>
    <row r="58" spans="1:8" ht="35.25" customHeight="1" x14ac:dyDescent="0.3">
      <c r="A58" s="51">
        <v>55</v>
      </c>
      <c r="B58" s="52" t="s">
        <v>393</v>
      </c>
      <c r="C58" s="52" t="s">
        <v>394</v>
      </c>
      <c r="D58" s="52" t="s">
        <v>22</v>
      </c>
      <c r="E58" s="51">
        <v>1</v>
      </c>
      <c r="F58" s="52" t="s">
        <v>388</v>
      </c>
      <c r="G58" s="53">
        <v>1</v>
      </c>
      <c r="H58" s="53">
        <f t="shared" si="0"/>
        <v>1</v>
      </c>
    </row>
    <row r="59" spans="1:8" ht="35.25" customHeight="1" x14ac:dyDescent="0.3">
      <c r="A59" s="51">
        <v>56</v>
      </c>
      <c r="B59" s="52" t="s">
        <v>155</v>
      </c>
      <c r="C59" s="52" t="s">
        <v>154</v>
      </c>
      <c r="D59" s="52" t="s">
        <v>22</v>
      </c>
      <c r="E59" s="51">
        <v>101</v>
      </c>
      <c r="F59" s="52" t="s">
        <v>388</v>
      </c>
      <c r="G59" s="53">
        <v>15000</v>
      </c>
      <c r="H59" s="53">
        <f t="shared" si="0"/>
        <v>1515000</v>
      </c>
    </row>
    <row r="60" spans="1:8" ht="35.25" customHeight="1" x14ac:dyDescent="0.3">
      <c r="A60" s="51">
        <v>57</v>
      </c>
      <c r="B60" s="52" t="s">
        <v>395</v>
      </c>
      <c r="C60" s="52" t="s">
        <v>396</v>
      </c>
      <c r="D60" s="52" t="s">
        <v>123</v>
      </c>
      <c r="E60" s="51">
        <v>9</v>
      </c>
      <c r="F60" s="52" t="s">
        <v>388</v>
      </c>
      <c r="G60" s="53">
        <v>15000</v>
      </c>
      <c r="H60" s="53">
        <f t="shared" si="0"/>
        <v>135000</v>
      </c>
    </row>
    <row r="61" spans="1:8" ht="35.25" customHeight="1" x14ac:dyDescent="0.3">
      <c r="A61" s="51">
        <v>58</v>
      </c>
      <c r="B61" s="52" t="s">
        <v>161</v>
      </c>
      <c r="C61" s="52" t="s">
        <v>160</v>
      </c>
      <c r="D61" s="52" t="s">
        <v>123</v>
      </c>
      <c r="E61" s="51">
        <v>12</v>
      </c>
      <c r="F61" s="52" t="s">
        <v>388</v>
      </c>
      <c r="G61" s="53">
        <v>15000</v>
      </c>
      <c r="H61" s="53">
        <f t="shared" si="0"/>
        <v>180000</v>
      </c>
    </row>
    <row r="62" spans="1:8" ht="35.25" customHeight="1" x14ac:dyDescent="0.3">
      <c r="A62" s="51">
        <v>59</v>
      </c>
      <c r="B62" s="52" t="s">
        <v>167</v>
      </c>
      <c r="C62" s="52" t="s">
        <v>166</v>
      </c>
      <c r="D62" s="52" t="s">
        <v>22</v>
      </c>
      <c r="E62" s="51">
        <v>9</v>
      </c>
      <c r="F62" s="52" t="s">
        <v>388</v>
      </c>
      <c r="G62" s="53">
        <v>1</v>
      </c>
      <c r="H62" s="53">
        <f t="shared" si="0"/>
        <v>9</v>
      </c>
    </row>
    <row r="63" spans="1:8" ht="35.25" customHeight="1" x14ac:dyDescent="0.3">
      <c r="A63" s="51">
        <v>60</v>
      </c>
      <c r="B63" s="52" t="s">
        <v>397</v>
      </c>
      <c r="C63" s="52" t="s">
        <v>398</v>
      </c>
      <c r="D63" s="52" t="s">
        <v>22</v>
      </c>
      <c r="E63" s="51">
        <v>6</v>
      </c>
      <c r="F63" s="52" t="s">
        <v>388</v>
      </c>
      <c r="G63" s="53">
        <v>1</v>
      </c>
      <c r="H63" s="53">
        <f t="shared" si="0"/>
        <v>6</v>
      </c>
    </row>
    <row r="64" spans="1:8" ht="35.25" customHeight="1" x14ac:dyDescent="0.3">
      <c r="A64" s="51">
        <v>61</v>
      </c>
      <c r="B64" s="52" t="s">
        <v>169</v>
      </c>
      <c r="C64" s="52" t="s">
        <v>168</v>
      </c>
      <c r="D64" s="52" t="s">
        <v>22</v>
      </c>
      <c r="E64" s="51">
        <v>12</v>
      </c>
      <c r="F64" s="52" t="s">
        <v>388</v>
      </c>
      <c r="G64" s="53">
        <v>1</v>
      </c>
      <c r="H64" s="53">
        <f t="shared" si="0"/>
        <v>12</v>
      </c>
    </row>
    <row r="65" spans="1:8" ht="35.25" customHeight="1" x14ac:dyDescent="0.3">
      <c r="A65" s="51">
        <v>62</v>
      </c>
      <c r="B65" s="52" t="s">
        <v>399</v>
      </c>
      <c r="C65" s="52" t="s">
        <v>400</v>
      </c>
      <c r="D65" s="52" t="s">
        <v>22</v>
      </c>
      <c r="E65" s="51">
        <v>6</v>
      </c>
      <c r="F65" s="52" t="s">
        <v>388</v>
      </c>
      <c r="G65" s="53">
        <v>1</v>
      </c>
      <c r="H65" s="53">
        <f t="shared" si="0"/>
        <v>6</v>
      </c>
    </row>
    <row r="66" spans="1:8" ht="35.25" customHeight="1" x14ac:dyDescent="0.3">
      <c r="A66" s="51">
        <v>63</v>
      </c>
      <c r="B66" s="52" t="s">
        <v>401</v>
      </c>
      <c r="C66" s="52" t="s">
        <v>402</v>
      </c>
      <c r="D66" s="52" t="s">
        <v>22</v>
      </c>
      <c r="E66" s="51">
        <v>3</v>
      </c>
      <c r="F66" s="52" t="s">
        <v>388</v>
      </c>
      <c r="G66" s="53">
        <v>1</v>
      </c>
      <c r="H66" s="53">
        <f t="shared" si="0"/>
        <v>3</v>
      </c>
    </row>
    <row r="67" spans="1:8" ht="35.25" customHeight="1" x14ac:dyDescent="0.3">
      <c r="A67" s="51">
        <v>64</v>
      </c>
      <c r="B67" s="52" t="s">
        <v>171</v>
      </c>
      <c r="C67" s="52" t="s">
        <v>170</v>
      </c>
      <c r="D67" s="52" t="s">
        <v>22</v>
      </c>
      <c r="E67" s="51">
        <v>6</v>
      </c>
      <c r="F67" s="52" t="s">
        <v>388</v>
      </c>
      <c r="G67" s="53">
        <v>1</v>
      </c>
      <c r="H67" s="53">
        <f t="shared" si="0"/>
        <v>6</v>
      </c>
    </row>
    <row r="68" spans="1:8" ht="35.25" customHeight="1" x14ac:dyDescent="0.3">
      <c r="A68" s="51">
        <v>65</v>
      </c>
      <c r="B68" s="52" t="s">
        <v>403</v>
      </c>
      <c r="C68" s="52" t="s">
        <v>404</v>
      </c>
      <c r="D68" s="52" t="s">
        <v>22</v>
      </c>
      <c r="E68" s="51">
        <v>3</v>
      </c>
      <c r="F68" s="52" t="s">
        <v>388</v>
      </c>
      <c r="G68" s="53">
        <v>1</v>
      </c>
      <c r="H68" s="53">
        <f t="shared" ref="H68:H131" si="1">G68*E68</f>
        <v>3</v>
      </c>
    </row>
    <row r="69" spans="1:8" ht="35.25" customHeight="1" x14ac:dyDescent="0.3">
      <c r="A69" s="51">
        <v>66</v>
      </c>
      <c r="B69" s="52" t="s">
        <v>405</v>
      </c>
      <c r="C69" s="52" t="s">
        <v>406</v>
      </c>
      <c r="D69" s="52" t="s">
        <v>22</v>
      </c>
      <c r="E69" s="51">
        <v>3</v>
      </c>
      <c r="F69" s="52" t="s">
        <v>388</v>
      </c>
      <c r="G69" s="53">
        <v>1</v>
      </c>
      <c r="H69" s="53">
        <f t="shared" si="1"/>
        <v>3</v>
      </c>
    </row>
    <row r="70" spans="1:8" ht="35.25" customHeight="1" x14ac:dyDescent="0.3">
      <c r="A70" s="51">
        <v>67</v>
      </c>
      <c r="B70" s="52" t="s">
        <v>407</v>
      </c>
      <c r="C70" s="52" t="s">
        <v>408</v>
      </c>
      <c r="D70" s="52" t="s">
        <v>22</v>
      </c>
      <c r="E70" s="51">
        <v>1</v>
      </c>
      <c r="F70" s="52" t="s">
        <v>388</v>
      </c>
      <c r="G70" s="53">
        <v>5000</v>
      </c>
      <c r="H70" s="53">
        <f t="shared" si="1"/>
        <v>5000</v>
      </c>
    </row>
    <row r="71" spans="1:8" ht="35.25" customHeight="1" x14ac:dyDescent="0.3">
      <c r="A71" s="51">
        <v>68</v>
      </c>
      <c r="B71" s="52" t="s">
        <v>409</v>
      </c>
      <c r="C71" s="52" t="s">
        <v>410</v>
      </c>
      <c r="D71" s="52" t="s">
        <v>22</v>
      </c>
      <c r="E71" s="51">
        <v>2</v>
      </c>
      <c r="F71" s="52" t="s">
        <v>388</v>
      </c>
      <c r="G71" s="53">
        <v>5000</v>
      </c>
      <c r="H71" s="53">
        <f t="shared" si="1"/>
        <v>10000</v>
      </c>
    </row>
    <row r="72" spans="1:8" ht="35.25" customHeight="1" x14ac:dyDescent="0.3">
      <c r="A72" s="51">
        <v>69</v>
      </c>
      <c r="B72" s="52" t="s">
        <v>411</v>
      </c>
      <c r="C72" s="52" t="s">
        <v>412</v>
      </c>
      <c r="D72" s="52" t="s">
        <v>22</v>
      </c>
      <c r="E72" s="51">
        <v>3</v>
      </c>
      <c r="F72" s="52" t="s">
        <v>388</v>
      </c>
      <c r="G72" s="53">
        <v>20000</v>
      </c>
      <c r="H72" s="53">
        <f t="shared" si="1"/>
        <v>60000</v>
      </c>
    </row>
    <row r="73" spans="1:8" ht="35.25" customHeight="1" x14ac:dyDescent="0.3">
      <c r="A73" s="51">
        <v>70</v>
      </c>
      <c r="B73" s="52" t="s">
        <v>413</v>
      </c>
      <c r="C73" s="52" t="s">
        <v>414</v>
      </c>
      <c r="D73" s="52" t="s">
        <v>22</v>
      </c>
      <c r="E73" s="51">
        <v>1</v>
      </c>
      <c r="F73" s="52" t="s">
        <v>388</v>
      </c>
      <c r="G73" s="53">
        <v>1</v>
      </c>
      <c r="H73" s="53">
        <f t="shared" si="1"/>
        <v>1</v>
      </c>
    </row>
    <row r="74" spans="1:8" ht="35.25" customHeight="1" x14ac:dyDescent="0.3">
      <c r="A74" s="51">
        <v>71</v>
      </c>
      <c r="B74" s="52" t="s">
        <v>173</v>
      </c>
      <c r="C74" s="52" t="s">
        <v>172</v>
      </c>
      <c r="D74" s="52" t="s">
        <v>22</v>
      </c>
      <c r="E74" s="51">
        <v>1</v>
      </c>
      <c r="F74" s="52" t="s">
        <v>388</v>
      </c>
      <c r="G74" s="53">
        <v>285000</v>
      </c>
      <c r="H74" s="53">
        <f t="shared" si="1"/>
        <v>285000</v>
      </c>
    </row>
    <row r="75" spans="1:8" ht="35.25" customHeight="1" x14ac:dyDescent="0.3">
      <c r="A75" s="51">
        <v>72</v>
      </c>
      <c r="B75" s="52" t="s">
        <v>415</v>
      </c>
      <c r="C75" s="52" t="s">
        <v>416</v>
      </c>
      <c r="D75" s="52" t="s">
        <v>22</v>
      </c>
      <c r="E75" s="51">
        <v>2</v>
      </c>
      <c r="F75" s="52" t="s">
        <v>388</v>
      </c>
      <c r="G75" s="53">
        <v>285000</v>
      </c>
      <c r="H75" s="53">
        <f t="shared" si="1"/>
        <v>570000</v>
      </c>
    </row>
    <row r="76" spans="1:8" ht="35.25" customHeight="1" x14ac:dyDescent="0.3">
      <c r="A76" s="51">
        <v>73</v>
      </c>
      <c r="B76" s="52" t="s">
        <v>417</v>
      </c>
      <c r="C76" s="52" t="s">
        <v>418</v>
      </c>
      <c r="D76" s="52" t="s">
        <v>123</v>
      </c>
      <c r="E76" s="51">
        <v>2</v>
      </c>
      <c r="F76" s="52" t="s">
        <v>388</v>
      </c>
      <c r="G76" s="53">
        <v>285000</v>
      </c>
      <c r="H76" s="53">
        <f t="shared" si="1"/>
        <v>570000</v>
      </c>
    </row>
    <row r="77" spans="1:8" ht="35.25" customHeight="1" x14ac:dyDescent="0.3">
      <c r="A77" s="51">
        <v>74</v>
      </c>
      <c r="B77" s="52" t="s">
        <v>176</v>
      </c>
      <c r="C77" s="52" t="s">
        <v>292</v>
      </c>
      <c r="D77" s="52" t="s">
        <v>123</v>
      </c>
      <c r="E77" s="51">
        <v>1</v>
      </c>
      <c r="F77" s="52" t="s">
        <v>388</v>
      </c>
      <c r="G77" s="53">
        <v>400000</v>
      </c>
      <c r="H77" s="53">
        <f t="shared" si="1"/>
        <v>400000</v>
      </c>
    </row>
    <row r="78" spans="1:8" ht="35.25" customHeight="1" x14ac:dyDescent="0.3">
      <c r="A78" s="51">
        <v>75</v>
      </c>
      <c r="B78" s="52" t="s">
        <v>181</v>
      </c>
      <c r="C78" s="52" t="s">
        <v>180</v>
      </c>
      <c r="D78" s="52" t="s">
        <v>22</v>
      </c>
      <c r="E78" s="51">
        <v>66</v>
      </c>
      <c r="F78" s="52" t="s">
        <v>388</v>
      </c>
      <c r="G78" s="53">
        <v>5000</v>
      </c>
      <c r="H78" s="53">
        <f t="shared" si="1"/>
        <v>330000</v>
      </c>
    </row>
    <row r="79" spans="1:8" ht="35.25" customHeight="1" x14ac:dyDescent="0.3">
      <c r="A79" s="51">
        <v>76</v>
      </c>
      <c r="B79" s="52" t="s">
        <v>183</v>
      </c>
      <c r="C79" s="52" t="s">
        <v>182</v>
      </c>
      <c r="D79" s="52" t="s">
        <v>22</v>
      </c>
      <c r="E79" s="51">
        <v>864</v>
      </c>
      <c r="F79" s="52" t="s">
        <v>388</v>
      </c>
      <c r="G79" s="53">
        <v>800</v>
      </c>
      <c r="H79" s="53">
        <f t="shared" si="1"/>
        <v>691200</v>
      </c>
    </row>
    <row r="80" spans="1:8" ht="35.25" customHeight="1" x14ac:dyDescent="0.3">
      <c r="A80" s="51">
        <v>77</v>
      </c>
      <c r="B80" s="52" t="s">
        <v>419</v>
      </c>
      <c r="C80" s="52" t="s">
        <v>420</v>
      </c>
      <c r="D80" s="52" t="s">
        <v>22</v>
      </c>
      <c r="E80" s="51">
        <v>34</v>
      </c>
      <c r="F80" s="52" t="s">
        <v>388</v>
      </c>
      <c r="G80" s="53">
        <v>800</v>
      </c>
      <c r="H80" s="53">
        <f t="shared" si="1"/>
        <v>27200</v>
      </c>
    </row>
    <row r="81" spans="1:8" ht="35.25" customHeight="1" x14ac:dyDescent="0.3">
      <c r="A81" s="51">
        <v>78</v>
      </c>
      <c r="B81" s="52" t="s">
        <v>185</v>
      </c>
      <c r="C81" s="52" t="s">
        <v>184</v>
      </c>
      <c r="D81" s="52" t="s">
        <v>22</v>
      </c>
      <c r="E81" s="51">
        <v>2</v>
      </c>
      <c r="F81" s="52" t="s">
        <v>388</v>
      </c>
      <c r="G81" s="53">
        <v>800</v>
      </c>
      <c r="H81" s="53">
        <f t="shared" si="1"/>
        <v>1600</v>
      </c>
    </row>
    <row r="82" spans="1:8" ht="35.25" customHeight="1" x14ac:dyDescent="0.3">
      <c r="A82" s="51">
        <v>79</v>
      </c>
      <c r="B82" s="52" t="s">
        <v>188</v>
      </c>
      <c r="C82" s="52" t="s">
        <v>187</v>
      </c>
      <c r="D82" s="52" t="s">
        <v>22</v>
      </c>
      <c r="E82" s="51">
        <v>1</v>
      </c>
      <c r="F82" s="52" t="s">
        <v>388</v>
      </c>
      <c r="G82" s="53">
        <v>800</v>
      </c>
      <c r="H82" s="53">
        <f t="shared" si="1"/>
        <v>800</v>
      </c>
    </row>
    <row r="83" spans="1:8" ht="35.25" customHeight="1" x14ac:dyDescent="0.3">
      <c r="A83" s="51">
        <v>80</v>
      </c>
      <c r="B83" s="52" t="s">
        <v>421</v>
      </c>
      <c r="C83" s="52" t="s">
        <v>422</v>
      </c>
      <c r="D83" s="52" t="s">
        <v>22</v>
      </c>
      <c r="E83" s="51">
        <v>1</v>
      </c>
      <c r="F83" s="52" t="s">
        <v>388</v>
      </c>
      <c r="G83" s="53">
        <v>800</v>
      </c>
      <c r="H83" s="53">
        <f t="shared" si="1"/>
        <v>800</v>
      </c>
    </row>
    <row r="84" spans="1:8" ht="35.25" customHeight="1" x14ac:dyDescent="0.3">
      <c r="A84" s="51">
        <v>81</v>
      </c>
      <c r="B84" s="52" t="s">
        <v>190</v>
      </c>
      <c r="C84" s="52" t="s">
        <v>189</v>
      </c>
      <c r="D84" s="52" t="s">
        <v>22</v>
      </c>
      <c r="E84" s="51">
        <v>9</v>
      </c>
      <c r="F84" s="52" t="s">
        <v>388</v>
      </c>
      <c r="G84" s="53">
        <v>1000</v>
      </c>
      <c r="H84" s="53">
        <f t="shared" si="1"/>
        <v>9000</v>
      </c>
    </row>
    <row r="85" spans="1:8" ht="35.25" customHeight="1" x14ac:dyDescent="0.3">
      <c r="A85" s="51">
        <v>82</v>
      </c>
      <c r="B85" s="52" t="s">
        <v>192</v>
      </c>
      <c r="C85" s="52" t="s">
        <v>191</v>
      </c>
      <c r="D85" s="52" t="s">
        <v>22</v>
      </c>
      <c r="E85" s="51">
        <v>7</v>
      </c>
      <c r="F85" s="52" t="s">
        <v>388</v>
      </c>
      <c r="G85" s="53">
        <v>800</v>
      </c>
      <c r="H85" s="53">
        <f t="shared" si="1"/>
        <v>5600</v>
      </c>
    </row>
    <row r="86" spans="1:8" ht="35.25" customHeight="1" x14ac:dyDescent="0.3">
      <c r="A86" s="51">
        <v>83</v>
      </c>
      <c r="B86" s="52" t="s">
        <v>423</v>
      </c>
      <c r="C86" s="52" t="s">
        <v>424</v>
      </c>
      <c r="D86" s="52" t="s">
        <v>22</v>
      </c>
      <c r="E86" s="51">
        <v>31</v>
      </c>
      <c r="F86" s="52" t="s">
        <v>388</v>
      </c>
      <c r="G86" s="53">
        <v>1000</v>
      </c>
      <c r="H86" s="53">
        <f t="shared" si="1"/>
        <v>31000</v>
      </c>
    </row>
    <row r="87" spans="1:8" ht="35.25" customHeight="1" x14ac:dyDescent="0.3">
      <c r="A87" s="51">
        <v>84</v>
      </c>
      <c r="B87" s="52" t="s">
        <v>196</v>
      </c>
      <c r="C87" s="52" t="s">
        <v>195</v>
      </c>
      <c r="D87" s="52" t="s">
        <v>22</v>
      </c>
      <c r="E87" s="51">
        <v>1</v>
      </c>
      <c r="F87" s="52" t="s">
        <v>388</v>
      </c>
      <c r="G87" s="53">
        <v>800</v>
      </c>
      <c r="H87" s="53">
        <f t="shared" si="1"/>
        <v>800</v>
      </c>
    </row>
    <row r="88" spans="1:8" ht="35.25" customHeight="1" x14ac:dyDescent="0.3">
      <c r="A88" s="51">
        <v>85</v>
      </c>
      <c r="B88" s="52" t="s">
        <v>198</v>
      </c>
      <c r="C88" s="52" t="s">
        <v>197</v>
      </c>
      <c r="D88" s="52" t="s">
        <v>22</v>
      </c>
      <c r="E88" s="51">
        <v>143</v>
      </c>
      <c r="F88" s="52" t="s">
        <v>388</v>
      </c>
      <c r="G88" s="53">
        <v>800</v>
      </c>
      <c r="H88" s="53">
        <f t="shared" si="1"/>
        <v>114400</v>
      </c>
    </row>
    <row r="89" spans="1:8" ht="35.25" customHeight="1" x14ac:dyDescent="0.3">
      <c r="A89" s="51">
        <v>86</v>
      </c>
      <c r="B89" s="52" t="s">
        <v>201</v>
      </c>
      <c r="C89" s="52" t="s">
        <v>293</v>
      </c>
      <c r="D89" s="52" t="s">
        <v>22</v>
      </c>
      <c r="E89" s="51">
        <v>1</v>
      </c>
      <c r="F89" s="52" t="s">
        <v>388</v>
      </c>
      <c r="G89" s="53">
        <v>800</v>
      </c>
      <c r="H89" s="53">
        <f t="shared" si="1"/>
        <v>800</v>
      </c>
    </row>
    <row r="90" spans="1:8" ht="35.25" customHeight="1" x14ac:dyDescent="0.3">
      <c r="A90" s="51">
        <v>87</v>
      </c>
      <c r="B90" s="52" t="s">
        <v>203</v>
      </c>
      <c r="C90" s="52" t="s">
        <v>294</v>
      </c>
      <c r="D90" s="52" t="s">
        <v>22</v>
      </c>
      <c r="E90" s="51">
        <v>4</v>
      </c>
      <c r="F90" s="52" t="s">
        <v>388</v>
      </c>
      <c r="G90" s="53">
        <v>3000</v>
      </c>
      <c r="H90" s="53">
        <f t="shared" si="1"/>
        <v>12000</v>
      </c>
    </row>
    <row r="91" spans="1:8" ht="35.25" customHeight="1" x14ac:dyDescent="0.3">
      <c r="A91" s="51">
        <v>88</v>
      </c>
      <c r="B91" s="52" t="s">
        <v>205</v>
      </c>
      <c r="C91" s="52" t="s">
        <v>425</v>
      </c>
      <c r="D91" s="52" t="s">
        <v>22</v>
      </c>
      <c r="E91" s="51">
        <v>1</v>
      </c>
      <c r="F91" s="52" t="s">
        <v>388</v>
      </c>
      <c r="G91" s="53">
        <v>2000</v>
      </c>
      <c r="H91" s="53">
        <f t="shared" si="1"/>
        <v>2000</v>
      </c>
    </row>
    <row r="92" spans="1:8" ht="35.25" customHeight="1" x14ac:dyDescent="0.3">
      <c r="A92" s="51">
        <v>89</v>
      </c>
      <c r="B92" s="52" t="s">
        <v>208</v>
      </c>
      <c r="C92" s="52" t="s">
        <v>207</v>
      </c>
      <c r="D92" s="52" t="s">
        <v>22</v>
      </c>
      <c r="E92" s="51">
        <v>9</v>
      </c>
      <c r="F92" s="52" t="s">
        <v>388</v>
      </c>
      <c r="G92" s="53">
        <v>2000</v>
      </c>
      <c r="H92" s="53">
        <f t="shared" si="1"/>
        <v>18000</v>
      </c>
    </row>
    <row r="93" spans="1:8" ht="35.25" customHeight="1" x14ac:dyDescent="0.3">
      <c r="A93" s="51">
        <v>90</v>
      </c>
      <c r="B93" s="52" t="s">
        <v>210</v>
      </c>
      <c r="C93" s="52" t="s">
        <v>209</v>
      </c>
      <c r="D93" s="52" t="s">
        <v>22</v>
      </c>
      <c r="E93" s="51">
        <v>24</v>
      </c>
      <c r="F93" s="52" t="s">
        <v>388</v>
      </c>
      <c r="G93" s="53">
        <v>2000</v>
      </c>
      <c r="H93" s="53">
        <f t="shared" si="1"/>
        <v>48000</v>
      </c>
    </row>
    <row r="94" spans="1:8" ht="35.25" customHeight="1" x14ac:dyDescent="0.3">
      <c r="A94" s="51">
        <v>91</v>
      </c>
      <c r="B94" s="52" t="s">
        <v>212</v>
      </c>
      <c r="C94" s="52" t="s">
        <v>297</v>
      </c>
      <c r="D94" s="52" t="s">
        <v>22</v>
      </c>
      <c r="E94" s="51">
        <v>1</v>
      </c>
      <c r="F94" s="52" t="s">
        <v>388</v>
      </c>
      <c r="G94" s="53">
        <v>2000</v>
      </c>
      <c r="H94" s="53">
        <f t="shared" si="1"/>
        <v>2000</v>
      </c>
    </row>
    <row r="95" spans="1:8" ht="35.25" customHeight="1" x14ac:dyDescent="0.3">
      <c r="A95" s="51">
        <v>92</v>
      </c>
      <c r="B95" s="52" t="s">
        <v>215</v>
      </c>
      <c r="C95" s="52" t="s">
        <v>214</v>
      </c>
      <c r="D95" s="52" t="s">
        <v>22</v>
      </c>
      <c r="E95" s="51">
        <v>22</v>
      </c>
      <c r="F95" s="52" t="s">
        <v>388</v>
      </c>
      <c r="G95" s="53">
        <v>3000</v>
      </c>
      <c r="H95" s="53">
        <f t="shared" si="1"/>
        <v>66000</v>
      </c>
    </row>
    <row r="96" spans="1:8" ht="35.25" customHeight="1" x14ac:dyDescent="0.3">
      <c r="A96" s="51">
        <v>93</v>
      </c>
      <c r="B96" s="52" t="s">
        <v>217</v>
      </c>
      <c r="C96" s="52" t="s">
        <v>298</v>
      </c>
      <c r="D96" s="52" t="s">
        <v>123</v>
      </c>
      <c r="E96" s="51">
        <v>12</v>
      </c>
      <c r="F96" s="52" t="s">
        <v>388</v>
      </c>
      <c r="G96" s="53">
        <v>3000</v>
      </c>
      <c r="H96" s="53">
        <f t="shared" si="1"/>
        <v>36000</v>
      </c>
    </row>
    <row r="97" spans="1:8" ht="35.25" customHeight="1" x14ac:dyDescent="0.3">
      <c r="A97" s="51">
        <v>94</v>
      </c>
      <c r="B97" s="52" t="s">
        <v>219</v>
      </c>
      <c r="C97" s="52" t="s">
        <v>218</v>
      </c>
      <c r="D97" s="52" t="s">
        <v>22</v>
      </c>
      <c r="E97" s="51">
        <v>400</v>
      </c>
      <c r="F97" s="52" t="s">
        <v>388</v>
      </c>
      <c r="G97" s="53">
        <v>3000</v>
      </c>
      <c r="H97" s="53">
        <f t="shared" si="1"/>
        <v>1200000</v>
      </c>
    </row>
    <row r="98" spans="1:8" ht="35.25" customHeight="1" x14ac:dyDescent="0.3">
      <c r="A98" s="51">
        <v>95</v>
      </c>
      <c r="B98" s="52" t="s">
        <v>222</v>
      </c>
      <c r="C98" s="52" t="s">
        <v>221</v>
      </c>
      <c r="D98" s="52" t="s">
        <v>22</v>
      </c>
      <c r="E98" s="51">
        <v>48</v>
      </c>
      <c r="F98" s="52" t="s">
        <v>388</v>
      </c>
      <c r="G98" s="53">
        <v>3000</v>
      </c>
      <c r="H98" s="53">
        <f t="shared" si="1"/>
        <v>144000</v>
      </c>
    </row>
    <row r="99" spans="1:8" ht="35.25" customHeight="1" x14ac:dyDescent="0.3">
      <c r="A99" s="51">
        <v>96</v>
      </c>
      <c r="B99" s="52" t="s">
        <v>232</v>
      </c>
      <c r="C99" s="52" t="s">
        <v>299</v>
      </c>
      <c r="D99" s="52" t="s">
        <v>22</v>
      </c>
      <c r="E99" s="51">
        <v>1</v>
      </c>
      <c r="F99" s="52" t="s">
        <v>388</v>
      </c>
      <c r="G99" s="53">
        <v>20000</v>
      </c>
      <c r="H99" s="53">
        <f t="shared" si="1"/>
        <v>20000</v>
      </c>
    </row>
    <row r="100" spans="1:8" ht="35.25" customHeight="1" x14ac:dyDescent="0.3">
      <c r="A100" s="51">
        <v>97</v>
      </c>
      <c r="B100" s="52" t="s">
        <v>240</v>
      </c>
      <c r="C100" s="52" t="s">
        <v>239</v>
      </c>
      <c r="D100" s="52" t="s">
        <v>123</v>
      </c>
      <c r="E100" s="51">
        <v>4</v>
      </c>
      <c r="F100" s="52" t="s">
        <v>388</v>
      </c>
      <c r="G100" s="53">
        <v>3000</v>
      </c>
      <c r="H100" s="53">
        <f t="shared" si="1"/>
        <v>12000</v>
      </c>
    </row>
    <row r="101" spans="1:8" ht="35.25" customHeight="1" x14ac:dyDescent="0.3">
      <c r="A101" s="51">
        <v>98</v>
      </c>
      <c r="B101" s="52" t="s">
        <v>426</v>
      </c>
      <c r="C101" s="52" t="s">
        <v>427</v>
      </c>
      <c r="D101" s="52" t="s">
        <v>123</v>
      </c>
      <c r="E101" s="51">
        <v>1</v>
      </c>
      <c r="F101" s="52" t="s">
        <v>388</v>
      </c>
      <c r="G101" s="53">
        <v>150000</v>
      </c>
      <c r="H101" s="53">
        <f t="shared" si="1"/>
        <v>150000</v>
      </c>
    </row>
    <row r="102" spans="1:8" ht="35.25" customHeight="1" x14ac:dyDescent="0.3">
      <c r="A102" s="51">
        <v>99</v>
      </c>
      <c r="B102" s="52" t="s">
        <v>244</v>
      </c>
      <c r="C102" s="52" t="s">
        <v>243</v>
      </c>
      <c r="D102" s="52" t="s">
        <v>22</v>
      </c>
      <c r="E102" s="51">
        <v>1</v>
      </c>
      <c r="F102" s="52" t="s">
        <v>388</v>
      </c>
      <c r="G102" s="53">
        <v>500</v>
      </c>
      <c r="H102" s="53">
        <f t="shared" si="1"/>
        <v>500</v>
      </c>
    </row>
    <row r="103" spans="1:8" ht="35.25" customHeight="1" x14ac:dyDescent="0.3">
      <c r="A103" s="51">
        <v>100</v>
      </c>
      <c r="B103" s="52" t="s">
        <v>249</v>
      </c>
      <c r="C103" s="52" t="s">
        <v>303</v>
      </c>
      <c r="D103" s="52" t="s">
        <v>22</v>
      </c>
      <c r="E103" s="51">
        <v>1</v>
      </c>
      <c r="F103" s="52" t="s">
        <v>388</v>
      </c>
      <c r="G103" s="53">
        <v>5000</v>
      </c>
      <c r="H103" s="53">
        <f t="shared" si="1"/>
        <v>5000</v>
      </c>
    </row>
    <row r="104" spans="1:8" ht="35.25" customHeight="1" x14ac:dyDescent="0.3">
      <c r="A104" s="51">
        <v>101</v>
      </c>
      <c r="B104" s="52" t="s">
        <v>251</v>
      </c>
      <c r="C104" s="52" t="s">
        <v>250</v>
      </c>
      <c r="D104" s="52" t="s">
        <v>22</v>
      </c>
      <c r="E104" s="51">
        <v>65</v>
      </c>
      <c r="F104" s="52" t="s">
        <v>388</v>
      </c>
      <c r="G104" s="53">
        <v>1000</v>
      </c>
      <c r="H104" s="53">
        <f t="shared" si="1"/>
        <v>65000</v>
      </c>
    </row>
    <row r="105" spans="1:8" ht="35.25" customHeight="1" x14ac:dyDescent="0.3">
      <c r="A105" s="51">
        <v>102</v>
      </c>
      <c r="B105" s="52" t="s">
        <v>255</v>
      </c>
      <c r="C105" s="52" t="s">
        <v>254</v>
      </c>
      <c r="D105" s="52" t="s">
        <v>22</v>
      </c>
      <c r="E105" s="51">
        <v>2</v>
      </c>
      <c r="F105" s="52" t="s">
        <v>388</v>
      </c>
      <c r="G105" s="53">
        <v>1000</v>
      </c>
      <c r="H105" s="53">
        <f t="shared" si="1"/>
        <v>2000</v>
      </c>
    </row>
    <row r="106" spans="1:8" ht="35.25" customHeight="1" x14ac:dyDescent="0.3">
      <c r="A106" s="51">
        <v>103</v>
      </c>
      <c r="B106" s="52" t="s">
        <v>258</v>
      </c>
      <c r="C106" s="52" t="s">
        <v>257</v>
      </c>
      <c r="D106" s="52" t="s">
        <v>22</v>
      </c>
      <c r="E106" s="51">
        <v>176</v>
      </c>
      <c r="F106" s="52" t="s">
        <v>388</v>
      </c>
      <c r="G106" s="53">
        <v>1000</v>
      </c>
      <c r="H106" s="53">
        <f t="shared" si="1"/>
        <v>176000</v>
      </c>
    </row>
    <row r="107" spans="1:8" ht="35.25" customHeight="1" x14ac:dyDescent="0.3">
      <c r="A107" s="51">
        <v>104</v>
      </c>
      <c r="B107" s="52" t="s">
        <v>428</v>
      </c>
      <c r="C107" s="52" t="s">
        <v>429</v>
      </c>
      <c r="D107" s="52" t="s">
        <v>22</v>
      </c>
      <c r="E107" s="51">
        <v>2</v>
      </c>
      <c r="F107" s="52" t="s">
        <v>388</v>
      </c>
      <c r="G107" s="53">
        <v>1000</v>
      </c>
      <c r="H107" s="53">
        <f t="shared" si="1"/>
        <v>2000</v>
      </c>
    </row>
    <row r="108" spans="1:8" ht="35.25" customHeight="1" x14ac:dyDescent="0.3">
      <c r="A108" s="51">
        <v>105</v>
      </c>
      <c r="B108" s="52" t="s">
        <v>430</v>
      </c>
      <c r="C108" s="52" t="s">
        <v>431</v>
      </c>
      <c r="D108" s="52" t="s">
        <v>22</v>
      </c>
      <c r="E108" s="51">
        <v>51</v>
      </c>
      <c r="F108" s="52" t="s">
        <v>388</v>
      </c>
      <c r="G108" s="53">
        <v>1000</v>
      </c>
      <c r="H108" s="53">
        <f t="shared" si="1"/>
        <v>51000</v>
      </c>
    </row>
    <row r="109" spans="1:8" ht="35.25" customHeight="1" x14ac:dyDescent="0.3">
      <c r="A109" s="51">
        <v>106</v>
      </c>
      <c r="B109" s="52" t="s">
        <v>263</v>
      </c>
      <c r="C109" s="52" t="s">
        <v>262</v>
      </c>
      <c r="D109" s="52" t="s">
        <v>22</v>
      </c>
      <c r="E109" s="51">
        <v>54</v>
      </c>
      <c r="F109" s="52" t="s">
        <v>388</v>
      </c>
      <c r="G109" s="53">
        <v>1000</v>
      </c>
      <c r="H109" s="53">
        <f t="shared" si="1"/>
        <v>54000</v>
      </c>
    </row>
    <row r="110" spans="1:8" ht="35.25" customHeight="1" x14ac:dyDescent="0.3">
      <c r="A110" s="51">
        <v>107</v>
      </c>
      <c r="B110" s="52" t="s">
        <v>265</v>
      </c>
      <c r="C110" s="52" t="s">
        <v>264</v>
      </c>
      <c r="D110" s="52" t="s">
        <v>22</v>
      </c>
      <c r="E110" s="51">
        <v>70</v>
      </c>
      <c r="F110" s="52" t="s">
        <v>388</v>
      </c>
      <c r="G110" s="53">
        <v>1000</v>
      </c>
      <c r="H110" s="53">
        <f t="shared" si="1"/>
        <v>70000</v>
      </c>
    </row>
    <row r="111" spans="1:8" ht="35.25" customHeight="1" x14ac:dyDescent="0.3">
      <c r="A111" s="51">
        <v>108</v>
      </c>
      <c r="B111" s="52" t="s">
        <v>267</v>
      </c>
      <c r="C111" s="52" t="s">
        <v>266</v>
      </c>
      <c r="D111" s="52" t="s">
        <v>22</v>
      </c>
      <c r="E111" s="51">
        <v>2</v>
      </c>
      <c r="F111" s="52" t="s">
        <v>388</v>
      </c>
      <c r="G111" s="53">
        <v>1000</v>
      </c>
      <c r="H111" s="53">
        <f t="shared" si="1"/>
        <v>2000</v>
      </c>
    </row>
    <row r="112" spans="1:8" ht="35.25" customHeight="1" x14ac:dyDescent="0.3">
      <c r="A112" s="51">
        <v>109</v>
      </c>
      <c r="B112" s="52" t="s">
        <v>273</v>
      </c>
      <c r="C112" s="52" t="s">
        <v>272</v>
      </c>
      <c r="D112" s="52" t="s">
        <v>22</v>
      </c>
      <c r="E112" s="51">
        <v>31</v>
      </c>
      <c r="F112" s="52" t="s">
        <v>388</v>
      </c>
      <c r="G112" s="53">
        <v>1000</v>
      </c>
      <c r="H112" s="53">
        <f t="shared" si="1"/>
        <v>31000</v>
      </c>
    </row>
    <row r="113" spans="1:8" ht="35.25" customHeight="1" x14ac:dyDescent="0.3">
      <c r="A113" s="51">
        <v>110</v>
      </c>
      <c r="B113" s="52" t="s">
        <v>275</v>
      </c>
      <c r="C113" s="52" t="s">
        <v>274</v>
      </c>
      <c r="D113" s="52" t="s">
        <v>22</v>
      </c>
      <c r="E113" s="51">
        <v>103</v>
      </c>
      <c r="F113" s="52" t="s">
        <v>388</v>
      </c>
      <c r="G113" s="53">
        <v>1000</v>
      </c>
      <c r="H113" s="53">
        <f t="shared" si="1"/>
        <v>103000</v>
      </c>
    </row>
    <row r="114" spans="1:8" ht="35.25" customHeight="1" x14ac:dyDescent="0.3">
      <c r="A114" s="51">
        <v>111</v>
      </c>
      <c r="B114" s="52" t="s">
        <v>277</v>
      </c>
      <c r="C114" s="52" t="s">
        <v>276</v>
      </c>
      <c r="D114" s="52" t="s">
        <v>22</v>
      </c>
      <c r="E114" s="51">
        <v>172</v>
      </c>
      <c r="F114" s="52" t="s">
        <v>388</v>
      </c>
      <c r="G114" s="53">
        <v>1000</v>
      </c>
      <c r="H114" s="53">
        <f t="shared" si="1"/>
        <v>172000</v>
      </c>
    </row>
    <row r="115" spans="1:8" ht="35.25" customHeight="1" x14ac:dyDescent="0.3">
      <c r="A115" s="51">
        <v>112</v>
      </c>
      <c r="B115" s="52" t="s">
        <v>279</v>
      </c>
      <c r="C115" s="52" t="s">
        <v>278</v>
      </c>
      <c r="D115" s="52" t="s">
        <v>22</v>
      </c>
      <c r="E115" s="51">
        <v>80</v>
      </c>
      <c r="F115" s="52" t="s">
        <v>388</v>
      </c>
      <c r="G115" s="53">
        <v>1000</v>
      </c>
      <c r="H115" s="53">
        <f t="shared" si="1"/>
        <v>80000</v>
      </c>
    </row>
    <row r="116" spans="1:8" ht="35.25" customHeight="1" x14ac:dyDescent="0.3">
      <c r="A116" s="51">
        <v>113</v>
      </c>
      <c r="B116" s="52" t="s">
        <v>285</v>
      </c>
      <c r="C116" s="52" t="s">
        <v>284</v>
      </c>
      <c r="D116" s="52" t="s">
        <v>22</v>
      </c>
      <c r="E116" s="51">
        <v>5</v>
      </c>
      <c r="F116" s="52" t="s">
        <v>388</v>
      </c>
      <c r="G116" s="53">
        <v>1000</v>
      </c>
      <c r="H116" s="53">
        <f t="shared" si="1"/>
        <v>5000</v>
      </c>
    </row>
    <row r="117" spans="1:8" ht="35.25" customHeight="1" x14ac:dyDescent="0.3">
      <c r="A117" s="51">
        <v>114</v>
      </c>
      <c r="B117" s="52" t="s">
        <v>432</v>
      </c>
      <c r="C117" s="52" t="s">
        <v>433</v>
      </c>
      <c r="D117" s="52" t="s">
        <v>22</v>
      </c>
      <c r="E117" s="51">
        <v>2</v>
      </c>
      <c r="F117" s="52" t="s">
        <v>388</v>
      </c>
      <c r="G117" s="53">
        <v>1000</v>
      </c>
      <c r="H117" s="53">
        <f t="shared" si="1"/>
        <v>2000</v>
      </c>
    </row>
    <row r="118" spans="1:8" ht="35.25" customHeight="1" x14ac:dyDescent="0.3">
      <c r="A118" s="51">
        <v>115</v>
      </c>
      <c r="B118" s="52" t="s">
        <v>434</v>
      </c>
      <c r="C118" s="52" t="s">
        <v>435</v>
      </c>
      <c r="D118" s="52" t="s">
        <v>22</v>
      </c>
      <c r="E118" s="51">
        <v>13</v>
      </c>
      <c r="F118" s="52" t="s">
        <v>388</v>
      </c>
      <c r="G118" s="53">
        <v>500000</v>
      </c>
      <c r="H118" s="53">
        <f t="shared" si="1"/>
        <v>6500000</v>
      </c>
    </row>
    <row r="119" spans="1:8" ht="35.25" customHeight="1" x14ac:dyDescent="0.3">
      <c r="A119" s="26"/>
      <c r="B119" s="48" t="s">
        <v>306</v>
      </c>
      <c r="C119" s="48"/>
      <c r="D119" s="48"/>
      <c r="E119" s="46"/>
      <c r="F119" s="48"/>
      <c r="G119" s="49"/>
      <c r="H119" s="53">
        <f t="shared" si="1"/>
        <v>0</v>
      </c>
    </row>
    <row r="120" spans="1:8" ht="35.25" customHeight="1" x14ac:dyDescent="0.3">
      <c r="A120" s="51">
        <v>1</v>
      </c>
      <c r="B120" s="52" t="s">
        <v>84</v>
      </c>
      <c r="C120" s="52" t="s">
        <v>436</v>
      </c>
      <c r="D120" s="52" t="s">
        <v>22</v>
      </c>
      <c r="E120" s="51">
        <v>774</v>
      </c>
      <c r="F120" s="52" t="s">
        <v>437</v>
      </c>
      <c r="G120" s="53">
        <v>5000</v>
      </c>
      <c r="H120" s="53">
        <f t="shared" si="1"/>
        <v>3870000</v>
      </c>
    </row>
    <row r="121" spans="1:8" ht="35.25" customHeight="1" x14ac:dyDescent="0.3">
      <c r="A121" s="51">
        <f>A120+1</f>
        <v>2</v>
      </c>
      <c r="B121" s="52" t="s">
        <v>438</v>
      </c>
      <c r="C121" s="52" t="s">
        <v>439</v>
      </c>
      <c r="D121" s="52" t="s">
        <v>22</v>
      </c>
      <c r="E121" s="51">
        <v>207</v>
      </c>
      <c r="F121" s="52" t="s">
        <v>437</v>
      </c>
      <c r="G121" s="53">
        <v>5000</v>
      </c>
      <c r="H121" s="53">
        <f t="shared" si="1"/>
        <v>1035000</v>
      </c>
    </row>
    <row r="122" spans="1:8" ht="35.25" customHeight="1" x14ac:dyDescent="0.3">
      <c r="A122" s="51">
        <f t="shared" ref="A122:A141" si="2">A121+1</f>
        <v>3</v>
      </c>
      <c r="B122" s="52" t="s">
        <v>440</v>
      </c>
      <c r="C122" s="52" t="s">
        <v>441</v>
      </c>
      <c r="D122" s="52" t="s">
        <v>22</v>
      </c>
      <c r="E122" s="51">
        <v>50</v>
      </c>
      <c r="F122" s="52" t="s">
        <v>437</v>
      </c>
      <c r="G122" s="53">
        <v>5000</v>
      </c>
      <c r="H122" s="53">
        <f t="shared" si="1"/>
        <v>250000</v>
      </c>
    </row>
    <row r="123" spans="1:8" ht="35.25" customHeight="1" x14ac:dyDescent="0.3">
      <c r="A123" s="51">
        <f t="shared" si="2"/>
        <v>4</v>
      </c>
      <c r="B123" s="52" t="s">
        <v>314</v>
      </c>
      <c r="C123" s="52" t="s">
        <v>442</v>
      </c>
      <c r="D123" s="52" t="s">
        <v>22</v>
      </c>
      <c r="E123" s="51">
        <v>4</v>
      </c>
      <c r="F123" s="52" t="s">
        <v>443</v>
      </c>
      <c r="G123" s="53">
        <v>5000</v>
      </c>
      <c r="H123" s="53">
        <f t="shared" si="1"/>
        <v>20000</v>
      </c>
    </row>
    <row r="124" spans="1:8" ht="35.25" customHeight="1" x14ac:dyDescent="0.3">
      <c r="A124" s="51">
        <f t="shared" si="2"/>
        <v>5</v>
      </c>
      <c r="B124" s="52" t="s">
        <v>314</v>
      </c>
      <c r="C124" s="52" t="s">
        <v>442</v>
      </c>
      <c r="D124" s="52" t="s">
        <v>22</v>
      </c>
      <c r="E124" s="51">
        <v>215</v>
      </c>
      <c r="F124" s="52" t="s">
        <v>443</v>
      </c>
      <c r="G124" s="53">
        <v>5000</v>
      </c>
      <c r="H124" s="53">
        <f t="shared" si="1"/>
        <v>1075000</v>
      </c>
    </row>
    <row r="125" spans="1:8" ht="35.25" customHeight="1" x14ac:dyDescent="0.3">
      <c r="A125" s="51">
        <f t="shared" si="2"/>
        <v>6</v>
      </c>
      <c r="B125" s="52" t="s">
        <v>444</v>
      </c>
      <c r="C125" s="52" t="s">
        <v>445</v>
      </c>
      <c r="D125" s="52" t="s">
        <v>22</v>
      </c>
      <c r="E125" s="51">
        <v>6</v>
      </c>
      <c r="F125" s="52" t="s">
        <v>446</v>
      </c>
      <c r="G125" s="53">
        <v>20000</v>
      </c>
      <c r="H125" s="53">
        <f t="shared" si="1"/>
        <v>120000</v>
      </c>
    </row>
    <row r="126" spans="1:8" ht="35.25" customHeight="1" x14ac:dyDescent="0.3">
      <c r="A126" s="51">
        <f t="shared" si="2"/>
        <v>7</v>
      </c>
      <c r="B126" s="52" t="s">
        <v>447</v>
      </c>
      <c r="C126" s="52" t="s">
        <v>448</v>
      </c>
      <c r="D126" s="52" t="s">
        <v>22</v>
      </c>
      <c r="E126" s="51">
        <v>2</v>
      </c>
      <c r="F126" s="52" t="s">
        <v>446</v>
      </c>
      <c r="G126" s="53">
        <v>13000</v>
      </c>
      <c r="H126" s="53">
        <f t="shared" si="1"/>
        <v>26000</v>
      </c>
    </row>
    <row r="127" spans="1:8" ht="35.25" customHeight="1" x14ac:dyDescent="0.3">
      <c r="A127" s="51">
        <f t="shared" si="2"/>
        <v>8</v>
      </c>
      <c r="B127" s="52" t="s">
        <v>449</v>
      </c>
      <c r="C127" s="52" t="s">
        <v>450</v>
      </c>
      <c r="D127" s="52" t="s">
        <v>22</v>
      </c>
      <c r="E127" s="51">
        <v>10</v>
      </c>
      <c r="F127" s="52" t="s">
        <v>446</v>
      </c>
      <c r="G127" s="53">
        <v>1000</v>
      </c>
      <c r="H127" s="53">
        <f t="shared" si="1"/>
        <v>10000</v>
      </c>
    </row>
    <row r="128" spans="1:8" ht="35.25" customHeight="1" x14ac:dyDescent="0.3">
      <c r="A128" s="51">
        <f t="shared" si="2"/>
        <v>9</v>
      </c>
      <c r="B128" s="52" t="s">
        <v>449</v>
      </c>
      <c r="C128" s="52" t="s">
        <v>450</v>
      </c>
      <c r="D128" s="52" t="s">
        <v>22</v>
      </c>
      <c r="E128" s="51">
        <v>10</v>
      </c>
      <c r="F128" s="52" t="s">
        <v>446</v>
      </c>
      <c r="G128" s="53">
        <v>1000</v>
      </c>
      <c r="H128" s="53">
        <f t="shared" si="1"/>
        <v>10000</v>
      </c>
    </row>
    <row r="129" spans="1:8" ht="35.25" customHeight="1" x14ac:dyDescent="0.3">
      <c r="A129" s="51">
        <f t="shared" si="2"/>
        <v>10</v>
      </c>
      <c r="B129" s="52" t="s">
        <v>449</v>
      </c>
      <c r="C129" s="52" t="s">
        <v>450</v>
      </c>
      <c r="D129" s="52" t="s">
        <v>22</v>
      </c>
      <c r="E129" s="51">
        <v>10</v>
      </c>
      <c r="F129" s="52" t="s">
        <v>446</v>
      </c>
      <c r="G129" s="53">
        <v>1000</v>
      </c>
      <c r="H129" s="53">
        <f t="shared" si="1"/>
        <v>10000</v>
      </c>
    </row>
    <row r="130" spans="1:8" ht="35.25" customHeight="1" x14ac:dyDescent="0.3">
      <c r="A130" s="51">
        <f t="shared" si="2"/>
        <v>11</v>
      </c>
      <c r="B130" s="52" t="s">
        <v>449</v>
      </c>
      <c r="C130" s="52" t="s">
        <v>450</v>
      </c>
      <c r="D130" s="52" t="s">
        <v>22</v>
      </c>
      <c r="E130" s="51">
        <v>10</v>
      </c>
      <c r="F130" s="52" t="s">
        <v>446</v>
      </c>
      <c r="G130" s="53">
        <v>1000</v>
      </c>
      <c r="H130" s="53">
        <f t="shared" si="1"/>
        <v>10000</v>
      </c>
    </row>
    <row r="131" spans="1:8" ht="35.25" customHeight="1" x14ac:dyDescent="0.3">
      <c r="A131" s="51">
        <f t="shared" si="2"/>
        <v>12</v>
      </c>
      <c r="B131" s="52" t="s">
        <v>449</v>
      </c>
      <c r="C131" s="52" t="s">
        <v>450</v>
      </c>
      <c r="D131" s="52" t="s">
        <v>22</v>
      </c>
      <c r="E131" s="51">
        <v>10</v>
      </c>
      <c r="F131" s="52" t="s">
        <v>446</v>
      </c>
      <c r="G131" s="53">
        <v>1000</v>
      </c>
      <c r="H131" s="53">
        <f t="shared" si="1"/>
        <v>10000</v>
      </c>
    </row>
    <row r="132" spans="1:8" ht="35.25" customHeight="1" x14ac:dyDescent="0.3">
      <c r="A132" s="51">
        <f t="shared" si="2"/>
        <v>13</v>
      </c>
      <c r="B132" s="52" t="s">
        <v>449</v>
      </c>
      <c r="C132" s="52" t="s">
        <v>450</v>
      </c>
      <c r="D132" s="52" t="s">
        <v>22</v>
      </c>
      <c r="E132" s="51">
        <v>10</v>
      </c>
      <c r="F132" s="52" t="s">
        <v>446</v>
      </c>
      <c r="G132" s="53">
        <v>1000</v>
      </c>
      <c r="H132" s="53">
        <f t="shared" ref="H132:H185" si="3">G132*E132</f>
        <v>10000</v>
      </c>
    </row>
    <row r="133" spans="1:8" ht="35.25" customHeight="1" x14ac:dyDescent="0.3">
      <c r="A133" s="51">
        <f t="shared" si="2"/>
        <v>14</v>
      </c>
      <c r="B133" s="52" t="s">
        <v>449</v>
      </c>
      <c r="C133" s="52" t="s">
        <v>450</v>
      </c>
      <c r="D133" s="52" t="s">
        <v>22</v>
      </c>
      <c r="E133" s="51">
        <v>10</v>
      </c>
      <c r="F133" s="52" t="s">
        <v>446</v>
      </c>
      <c r="G133" s="53">
        <v>1000</v>
      </c>
      <c r="H133" s="53">
        <f t="shared" si="3"/>
        <v>10000</v>
      </c>
    </row>
    <row r="134" spans="1:8" ht="35.25" customHeight="1" x14ac:dyDescent="0.3">
      <c r="A134" s="51">
        <f t="shared" si="2"/>
        <v>15</v>
      </c>
      <c r="B134" s="52" t="s">
        <v>449</v>
      </c>
      <c r="C134" s="52" t="s">
        <v>450</v>
      </c>
      <c r="D134" s="52" t="s">
        <v>22</v>
      </c>
      <c r="E134" s="51">
        <v>10</v>
      </c>
      <c r="F134" s="52" t="s">
        <v>446</v>
      </c>
      <c r="G134" s="53">
        <v>1000</v>
      </c>
      <c r="H134" s="53">
        <f t="shared" si="3"/>
        <v>10000</v>
      </c>
    </row>
    <row r="135" spans="1:8" ht="35.25" customHeight="1" x14ac:dyDescent="0.3">
      <c r="A135" s="51">
        <f t="shared" si="2"/>
        <v>16</v>
      </c>
      <c r="B135" s="52" t="s">
        <v>449</v>
      </c>
      <c r="C135" s="52" t="s">
        <v>450</v>
      </c>
      <c r="D135" s="52" t="s">
        <v>22</v>
      </c>
      <c r="E135" s="51">
        <v>10</v>
      </c>
      <c r="F135" s="52" t="s">
        <v>446</v>
      </c>
      <c r="G135" s="53">
        <v>1000</v>
      </c>
      <c r="H135" s="53">
        <f t="shared" si="3"/>
        <v>10000</v>
      </c>
    </row>
    <row r="136" spans="1:8" ht="35.25" customHeight="1" x14ac:dyDescent="0.3">
      <c r="A136" s="51">
        <f t="shared" si="2"/>
        <v>17</v>
      </c>
      <c r="B136" s="52" t="s">
        <v>449</v>
      </c>
      <c r="C136" s="52" t="s">
        <v>450</v>
      </c>
      <c r="D136" s="52" t="s">
        <v>22</v>
      </c>
      <c r="E136" s="51">
        <v>70</v>
      </c>
      <c r="F136" s="52" t="s">
        <v>446</v>
      </c>
      <c r="G136" s="53">
        <v>1000</v>
      </c>
      <c r="H136" s="53">
        <f t="shared" si="3"/>
        <v>70000</v>
      </c>
    </row>
    <row r="137" spans="1:8" ht="35.25" customHeight="1" x14ac:dyDescent="0.3">
      <c r="A137" s="51">
        <f t="shared" si="2"/>
        <v>18</v>
      </c>
      <c r="B137" s="52" t="s">
        <v>449</v>
      </c>
      <c r="C137" s="52" t="s">
        <v>450</v>
      </c>
      <c r="D137" s="52" t="s">
        <v>22</v>
      </c>
      <c r="E137" s="51">
        <v>10</v>
      </c>
      <c r="F137" s="52" t="s">
        <v>446</v>
      </c>
      <c r="G137" s="53">
        <v>1000</v>
      </c>
      <c r="H137" s="53">
        <f t="shared" si="3"/>
        <v>10000</v>
      </c>
    </row>
    <row r="138" spans="1:8" ht="35.25" customHeight="1" x14ac:dyDescent="0.3">
      <c r="A138" s="51">
        <f t="shared" si="2"/>
        <v>19</v>
      </c>
      <c r="B138" s="52" t="s">
        <v>449</v>
      </c>
      <c r="C138" s="52" t="s">
        <v>450</v>
      </c>
      <c r="D138" s="52" t="s">
        <v>22</v>
      </c>
      <c r="E138" s="51">
        <v>10</v>
      </c>
      <c r="F138" s="52" t="s">
        <v>446</v>
      </c>
      <c r="G138" s="53">
        <v>1000</v>
      </c>
      <c r="H138" s="53">
        <f t="shared" si="3"/>
        <v>10000</v>
      </c>
    </row>
    <row r="139" spans="1:8" ht="35.25" customHeight="1" x14ac:dyDescent="0.3">
      <c r="A139" s="51">
        <f t="shared" si="2"/>
        <v>20</v>
      </c>
      <c r="B139" s="52" t="s">
        <v>449</v>
      </c>
      <c r="C139" s="52" t="s">
        <v>450</v>
      </c>
      <c r="D139" s="52" t="s">
        <v>22</v>
      </c>
      <c r="E139" s="51">
        <v>10</v>
      </c>
      <c r="F139" s="52" t="s">
        <v>446</v>
      </c>
      <c r="G139" s="53">
        <v>1000</v>
      </c>
      <c r="H139" s="53">
        <f t="shared" si="3"/>
        <v>10000</v>
      </c>
    </row>
    <row r="140" spans="1:8" ht="35.25" customHeight="1" x14ac:dyDescent="0.3">
      <c r="A140" s="51">
        <f t="shared" si="2"/>
        <v>21</v>
      </c>
      <c r="B140" s="52" t="s">
        <v>449</v>
      </c>
      <c r="C140" s="52" t="s">
        <v>450</v>
      </c>
      <c r="D140" s="52" t="s">
        <v>22</v>
      </c>
      <c r="E140" s="51">
        <v>10</v>
      </c>
      <c r="F140" s="52" t="s">
        <v>446</v>
      </c>
      <c r="G140" s="53">
        <v>1000</v>
      </c>
      <c r="H140" s="53">
        <f t="shared" si="3"/>
        <v>10000</v>
      </c>
    </row>
    <row r="141" spans="1:8" ht="35.25" customHeight="1" x14ac:dyDescent="0.3">
      <c r="A141" s="51">
        <f t="shared" si="2"/>
        <v>22</v>
      </c>
      <c r="B141" s="52" t="s">
        <v>451</v>
      </c>
      <c r="C141" s="52" t="s">
        <v>452</v>
      </c>
      <c r="D141" s="52" t="s">
        <v>22</v>
      </c>
      <c r="E141" s="51">
        <v>594</v>
      </c>
      <c r="F141" s="52" t="s">
        <v>446</v>
      </c>
      <c r="G141" s="53">
        <v>1000</v>
      </c>
      <c r="H141" s="53">
        <f t="shared" si="3"/>
        <v>594000</v>
      </c>
    </row>
    <row r="142" spans="1:8" ht="35.25" customHeight="1" x14ac:dyDescent="0.3">
      <c r="A142" s="26"/>
      <c r="B142" s="48" t="s">
        <v>453</v>
      </c>
      <c r="C142" s="48"/>
      <c r="D142" s="48"/>
      <c r="E142" s="46"/>
      <c r="F142" s="48"/>
      <c r="G142" s="49"/>
      <c r="H142" s="53">
        <f t="shared" si="3"/>
        <v>0</v>
      </c>
    </row>
    <row r="143" spans="1:8" ht="35.25" customHeight="1" x14ac:dyDescent="0.3">
      <c r="A143" s="51">
        <v>1</v>
      </c>
      <c r="B143" s="52" t="s">
        <v>454</v>
      </c>
      <c r="C143" s="52"/>
      <c r="D143" s="52" t="s">
        <v>22</v>
      </c>
      <c r="E143" s="51">
        <v>11</v>
      </c>
      <c r="F143" s="52"/>
      <c r="G143" s="53">
        <v>20000</v>
      </c>
      <c r="H143" s="53">
        <f t="shared" si="3"/>
        <v>220000</v>
      </c>
    </row>
    <row r="144" spans="1:8" ht="35.25" customHeight="1" x14ac:dyDescent="0.3">
      <c r="A144" s="51">
        <v>2</v>
      </c>
      <c r="B144" s="52" t="s">
        <v>455</v>
      </c>
      <c r="C144" s="52"/>
      <c r="D144" s="52" t="s">
        <v>22</v>
      </c>
      <c r="E144" s="51">
        <v>2</v>
      </c>
      <c r="F144" s="52"/>
      <c r="G144" s="53">
        <v>1</v>
      </c>
      <c r="H144" s="53">
        <f t="shared" si="3"/>
        <v>2</v>
      </c>
    </row>
    <row r="145" spans="1:8" ht="35.25" customHeight="1" x14ac:dyDescent="0.3">
      <c r="A145" s="51">
        <v>3</v>
      </c>
      <c r="B145" s="52" t="s">
        <v>456</v>
      </c>
      <c r="C145" s="52"/>
      <c r="D145" s="52" t="s">
        <v>22</v>
      </c>
      <c r="E145" s="51">
        <v>1</v>
      </c>
      <c r="F145" s="52"/>
      <c r="G145" s="53">
        <v>5000</v>
      </c>
      <c r="H145" s="53">
        <f t="shared" si="3"/>
        <v>5000</v>
      </c>
    </row>
    <row r="146" spans="1:8" ht="35.25" customHeight="1" x14ac:dyDescent="0.3">
      <c r="A146" s="51">
        <v>4</v>
      </c>
      <c r="B146" s="52" t="s">
        <v>457</v>
      </c>
      <c r="C146" s="52"/>
      <c r="D146" s="52" t="s">
        <v>22</v>
      </c>
      <c r="E146" s="51">
        <v>1</v>
      </c>
      <c r="F146" s="52"/>
      <c r="G146" s="53">
        <v>5000</v>
      </c>
      <c r="H146" s="53">
        <f t="shared" si="3"/>
        <v>5000</v>
      </c>
    </row>
    <row r="147" spans="1:8" ht="35.25" customHeight="1" x14ac:dyDescent="0.3">
      <c r="A147" s="51">
        <v>5</v>
      </c>
      <c r="B147" s="52" t="s">
        <v>458</v>
      </c>
      <c r="C147" s="52"/>
      <c r="D147" s="52" t="s">
        <v>22</v>
      </c>
      <c r="E147" s="51">
        <v>1</v>
      </c>
      <c r="F147" s="52"/>
      <c r="G147" s="53">
        <v>5000</v>
      </c>
      <c r="H147" s="53">
        <f t="shared" si="3"/>
        <v>5000</v>
      </c>
    </row>
    <row r="148" spans="1:8" ht="35.25" customHeight="1" x14ac:dyDescent="0.3">
      <c r="A148" s="51">
        <v>6</v>
      </c>
      <c r="B148" s="52" t="s">
        <v>352</v>
      </c>
      <c r="C148" s="52"/>
      <c r="D148" s="52" t="s">
        <v>22</v>
      </c>
      <c r="E148" s="51">
        <v>4</v>
      </c>
      <c r="F148" s="52"/>
      <c r="G148" s="53">
        <v>10000</v>
      </c>
      <c r="H148" s="53">
        <f t="shared" si="3"/>
        <v>40000</v>
      </c>
    </row>
    <row r="149" spans="1:8" ht="35.25" customHeight="1" x14ac:dyDescent="0.3">
      <c r="A149" s="51">
        <v>7</v>
      </c>
      <c r="B149" s="52" t="s">
        <v>459</v>
      </c>
      <c r="C149" s="52"/>
      <c r="D149" s="52" t="s">
        <v>22</v>
      </c>
      <c r="E149" s="51">
        <v>2</v>
      </c>
      <c r="F149" s="52"/>
      <c r="G149" s="53">
        <v>10000</v>
      </c>
      <c r="H149" s="53">
        <f t="shared" si="3"/>
        <v>20000</v>
      </c>
    </row>
    <row r="150" spans="1:8" ht="35.25" customHeight="1" x14ac:dyDescent="0.3">
      <c r="A150" s="51">
        <v>8</v>
      </c>
      <c r="B150" s="52" t="s">
        <v>460</v>
      </c>
      <c r="C150" s="52"/>
      <c r="D150" s="52" t="s">
        <v>22</v>
      </c>
      <c r="E150" s="51">
        <v>2</v>
      </c>
      <c r="F150" s="52"/>
      <c r="G150" s="53">
        <v>10000</v>
      </c>
      <c r="H150" s="53">
        <f t="shared" si="3"/>
        <v>20000</v>
      </c>
    </row>
    <row r="151" spans="1:8" ht="35.25" customHeight="1" x14ac:dyDescent="0.3">
      <c r="A151" s="51">
        <v>9</v>
      </c>
      <c r="B151" s="52" t="s">
        <v>461</v>
      </c>
      <c r="C151" s="52"/>
      <c r="D151" s="52" t="s">
        <v>22</v>
      </c>
      <c r="E151" s="51">
        <v>1</v>
      </c>
      <c r="F151" s="52"/>
      <c r="G151" s="53">
        <v>10000</v>
      </c>
      <c r="H151" s="53">
        <f t="shared" si="3"/>
        <v>10000</v>
      </c>
    </row>
    <row r="152" spans="1:8" ht="35.25" customHeight="1" x14ac:dyDescent="0.3">
      <c r="A152" s="51">
        <v>10</v>
      </c>
      <c r="B152" s="52" t="s">
        <v>462</v>
      </c>
      <c r="C152" s="52"/>
      <c r="D152" s="52" t="s">
        <v>22</v>
      </c>
      <c r="E152" s="51">
        <v>2</v>
      </c>
      <c r="F152" s="52"/>
      <c r="G152" s="53">
        <v>2000</v>
      </c>
      <c r="H152" s="53">
        <f t="shared" si="3"/>
        <v>4000</v>
      </c>
    </row>
    <row r="153" spans="1:8" ht="35.25" customHeight="1" x14ac:dyDescent="0.3">
      <c r="A153" s="51">
        <v>11</v>
      </c>
      <c r="B153" s="52" t="s">
        <v>463</v>
      </c>
      <c r="C153" s="52"/>
      <c r="D153" s="52" t="s">
        <v>22</v>
      </c>
      <c r="E153" s="51">
        <v>8</v>
      </c>
      <c r="F153" s="52"/>
      <c r="G153" s="53">
        <v>2000</v>
      </c>
      <c r="H153" s="53">
        <f t="shared" si="3"/>
        <v>16000</v>
      </c>
    </row>
    <row r="154" spans="1:8" ht="35.25" customHeight="1" x14ac:dyDescent="0.3">
      <c r="A154" s="51">
        <v>12</v>
      </c>
      <c r="B154" s="52" t="s">
        <v>464</v>
      </c>
      <c r="C154" s="52"/>
      <c r="D154" s="52" t="s">
        <v>22</v>
      </c>
      <c r="E154" s="51">
        <v>2</v>
      </c>
      <c r="F154" s="52"/>
      <c r="G154" s="53">
        <v>20000</v>
      </c>
      <c r="H154" s="53">
        <f t="shared" si="3"/>
        <v>40000</v>
      </c>
    </row>
    <row r="155" spans="1:8" ht="35.25" customHeight="1" x14ac:dyDescent="0.3">
      <c r="A155" s="51">
        <v>13</v>
      </c>
      <c r="B155" s="52" t="s">
        <v>465</v>
      </c>
      <c r="C155" s="52"/>
      <c r="D155" s="52" t="s">
        <v>22</v>
      </c>
      <c r="E155" s="51">
        <v>2</v>
      </c>
      <c r="F155" s="52"/>
      <c r="G155" s="53">
        <v>100000</v>
      </c>
      <c r="H155" s="53">
        <f t="shared" si="3"/>
        <v>200000</v>
      </c>
    </row>
    <row r="156" spans="1:8" ht="35.25" customHeight="1" x14ac:dyDescent="0.3">
      <c r="A156" s="51">
        <v>14</v>
      </c>
      <c r="B156" s="52" t="s">
        <v>466</v>
      </c>
      <c r="C156" s="52"/>
      <c r="D156" s="52" t="s">
        <v>22</v>
      </c>
      <c r="E156" s="51">
        <v>1</v>
      </c>
      <c r="F156" s="52"/>
      <c r="G156" s="53">
        <v>20000</v>
      </c>
      <c r="H156" s="53">
        <f t="shared" si="3"/>
        <v>20000</v>
      </c>
    </row>
    <row r="157" spans="1:8" ht="35.25" customHeight="1" x14ac:dyDescent="0.3">
      <c r="A157" s="51">
        <v>15</v>
      </c>
      <c r="B157" s="52" t="s">
        <v>467</v>
      </c>
      <c r="C157" s="52"/>
      <c r="D157" s="52" t="s">
        <v>22</v>
      </c>
      <c r="E157" s="51">
        <v>1</v>
      </c>
      <c r="F157" s="52"/>
      <c r="G157" s="53">
        <v>20000</v>
      </c>
      <c r="H157" s="53">
        <f t="shared" si="3"/>
        <v>20000</v>
      </c>
    </row>
    <row r="158" spans="1:8" ht="35.25" customHeight="1" x14ac:dyDescent="0.3">
      <c r="A158" s="51">
        <v>16</v>
      </c>
      <c r="B158" s="52" t="s">
        <v>468</v>
      </c>
      <c r="C158" s="52"/>
      <c r="D158" s="52" t="s">
        <v>22</v>
      </c>
      <c r="E158" s="51">
        <v>2</v>
      </c>
      <c r="F158" s="52"/>
      <c r="G158" s="53">
        <v>2000</v>
      </c>
      <c r="H158" s="53">
        <f t="shared" si="3"/>
        <v>4000</v>
      </c>
    </row>
    <row r="159" spans="1:8" ht="35.25" customHeight="1" x14ac:dyDescent="0.3">
      <c r="A159" s="51">
        <v>17</v>
      </c>
      <c r="B159" s="52" t="s">
        <v>469</v>
      </c>
      <c r="C159" s="52"/>
      <c r="D159" s="52" t="s">
        <v>22</v>
      </c>
      <c r="E159" s="51">
        <v>1</v>
      </c>
      <c r="F159" s="52"/>
      <c r="G159" s="53">
        <v>10000</v>
      </c>
      <c r="H159" s="53">
        <f t="shared" si="3"/>
        <v>10000</v>
      </c>
    </row>
    <row r="160" spans="1:8" ht="35.25" customHeight="1" x14ac:dyDescent="0.3">
      <c r="A160" s="51">
        <v>18</v>
      </c>
      <c r="B160" s="52" t="s">
        <v>470</v>
      </c>
      <c r="C160" s="52"/>
      <c r="D160" s="52" t="s">
        <v>22</v>
      </c>
      <c r="E160" s="51">
        <v>1</v>
      </c>
      <c r="F160" s="52"/>
      <c r="G160" s="53">
        <v>200000</v>
      </c>
      <c r="H160" s="53">
        <f t="shared" si="3"/>
        <v>200000</v>
      </c>
    </row>
    <row r="161" spans="1:8" ht="35.25" customHeight="1" x14ac:dyDescent="0.3">
      <c r="A161" s="51">
        <v>19</v>
      </c>
      <c r="B161" s="52" t="s">
        <v>471</v>
      </c>
      <c r="C161" s="52"/>
      <c r="D161" s="52" t="s">
        <v>22</v>
      </c>
      <c r="E161" s="51">
        <v>1</v>
      </c>
      <c r="F161" s="52"/>
      <c r="G161" s="53">
        <v>10000</v>
      </c>
      <c r="H161" s="53">
        <f t="shared" si="3"/>
        <v>10000</v>
      </c>
    </row>
    <row r="162" spans="1:8" ht="35.25" customHeight="1" x14ac:dyDescent="0.3">
      <c r="A162" s="51">
        <v>20</v>
      </c>
      <c r="B162" s="52" t="s">
        <v>472</v>
      </c>
      <c r="C162" s="52"/>
      <c r="D162" s="52" t="s">
        <v>22</v>
      </c>
      <c r="E162" s="51">
        <v>9</v>
      </c>
      <c r="F162" s="52"/>
      <c r="G162" s="53">
        <v>2000</v>
      </c>
      <c r="H162" s="53">
        <f t="shared" si="3"/>
        <v>18000</v>
      </c>
    </row>
    <row r="163" spans="1:8" ht="35.25" customHeight="1" x14ac:dyDescent="0.3">
      <c r="A163" s="51">
        <v>21</v>
      </c>
      <c r="B163" s="52" t="s">
        <v>473</v>
      </c>
      <c r="C163" s="52"/>
      <c r="D163" s="52" t="s">
        <v>22</v>
      </c>
      <c r="E163" s="51">
        <v>8</v>
      </c>
      <c r="F163" s="52"/>
      <c r="G163" s="53">
        <v>2000</v>
      </c>
      <c r="H163" s="53">
        <f t="shared" si="3"/>
        <v>16000</v>
      </c>
    </row>
    <row r="164" spans="1:8" ht="35.25" customHeight="1" x14ac:dyDescent="0.3">
      <c r="A164" s="51">
        <v>22</v>
      </c>
      <c r="B164" s="52" t="s">
        <v>474</v>
      </c>
      <c r="C164" s="52"/>
      <c r="D164" s="52" t="s">
        <v>22</v>
      </c>
      <c r="E164" s="51">
        <v>4</v>
      </c>
      <c r="F164" s="52"/>
      <c r="G164" s="53">
        <v>2000</v>
      </c>
      <c r="H164" s="53">
        <f t="shared" si="3"/>
        <v>8000</v>
      </c>
    </row>
    <row r="165" spans="1:8" ht="35.25" customHeight="1" x14ac:dyDescent="0.3">
      <c r="A165" s="51">
        <v>23</v>
      </c>
      <c r="B165" s="52" t="s">
        <v>475</v>
      </c>
      <c r="C165" s="52"/>
      <c r="D165" s="52" t="s">
        <v>22</v>
      </c>
      <c r="E165" s="51">
        <v>1</v>
      </c>
      <c r="F165" s="52"/>
      <c r="G165" s="53">
        <v>50000</v>
      </c>
      <c r="H165" s="53">
        <f t="shared" si="3"/>
        <v>50000</v>
      </c>
    </row>
    <row r="166" spans="1:8" ht="35.25" customHeight="1" x14ac:dyDescent="0.3">
      <c r="A166" s="51">
        <v>24</v>
      </c>
      <c r="B166" s="52" t="s">
        <v>476</v>
      </c>
      <c r="C166" s="52"/>
      <c r="D166" s="52" t="s">
        <v>22</v>
      </c>
      <c r="E166" s="51">
        <v>4</v>
      </c>
      <c r="F166" s="52"/>
      <c r="G166" s="53">
        <v>200</v>
      </c>
      <c r="H166" s="53">
        <f t="shared" si="3"/>
        <v>800</v>
      </c>
    </row>
    <row r="167" spans="1:8" ht="35.25" customHeight="1" x14ac:dyDescent="0.3">
      <c r="A167" s="51">
        <v>25</v>
      </c>
      <c r="B167" s="52" t="s">
        <v>477</v>
      </c>
      <c r="C167" s="52"/>
      <c r="D167" s="52" t="s">
        <v>22</v>
      </c>
      <c r="E167" s="51">
        <v>1</v>
      </c>
      <c r="F167" s="52"/>
      <c r="G167" s="53">
        <v>5000</v>
      </c>
      <c r="H167" s="53">
        <f t="shared" si="3"/>
        <v>5000</v>
      </c>
    </row>
    <row r="168" spans="1:8" ht="35.25" customHeight="1" x14ac:dyDescent="0.3">
      <c r="A168" s="51">
        <v>26</v>
      </c>
      <c r="B168" s="52" t="s">
        <v>478</v>
      </c>
      <c r="C168" s="52"/>
      <c r="D168" s="52" t="s">
        <v>22</v>
      </c>
      <c r="E168" s="51">
        <v>2</v>
      </c>
      <c r="F168" s="52"/>
      <c r="G168" s="53">
        <v>5000</v>
      </c>
      <c r="H168" s="53">
        <f t="shared" si="3"/>
        <v>10000</v>
      </c>
    </row>
    <row r="169" spans="1:8" ht="35.25" customHeight="1" x14ac:dyDescent="0.3">
      <c r="A169" s="51">
        <v>27</v>
      </c>
      <c r="B169" s="52" t="s">
        <v>479</v>
      </c>
      <c r="C169" s="52"/>
      <c r="D169" s="52" t="s">
        <v>22</v>
      </c>
      <c r="E169" s="51">
        <v>2</v>
      </c>
      <c r="F169" s="52"/>
      <c r="G169" s="53">
        <v>2000</v>
      </c>
      <c r="H169" s="53">
        <f t="shared" si="3"/>
        <v>4000</v>
      </c>
    </row>
    <row r="170" spans="1:8" ht="35.25" customHeight="1" x14ac:dyDescent="0.3">
      <c r="A170" s="51">
        <v>28</v>
      </c>
      <c r="B170" s="52" t="s">
        <v>480</v>
      </c>
      <c r="C170" s="52"/>
      <c r="D170" s="52" t="s">
        <v>22</v>
      </c>
      <c r="E170" s="51">
        <v>3</v>
      </c>
      <c r="F170" s="52"/>
      <c r="G170" s="53">
        <v>2000</v>
      </c>
      <c r="H170" s="53">
        <f t="shared" si="3"/>
        <v>6000</v>
      </c>
    </row>
    <row r="171" spans="1:8" ht="35.25" customHeight="1" x14ac:dyDescent="0.3">
      <c r="A171" s="51">
        <v>29</v>
      </c>
      <c r="B171" s="52" t="s">
        <v>481</v>
      </c>
      <c r="C171" s="52"/>
      <c r="D171" s="52" t="s">
        <v>22</v>
      </c>
      <c r="E171" s="51">
        <v>2</v>
      </c>
      <c r="F171" s="52"/>
      <c r="G171" s="53">
        <v>2000</v>
      </c>
      <c r="H171" s="53">
        <f t="shared" si="3"/>
        <v>4000</v>
      </c>
    </row>
    <row r="172" spans="1:8" ht="35.25" customHeight="1" x14ac:dyDescent="0.3">
      <c r="A172" s="51">
        <v>30</v>
      </c>
      <c r="B172" s="52" t="s">
        <v>482</v>
      </c>
      <c r="C172" s="52"/>
      <c r="D172" s="52" t="s">
        <v>22</v>
      </c>
      <c r="E172" s="51">
        <v>1</v>
      </c>
      <c r="F172" s="52"/>
      <c r="G172" s="53">
        <v>50000</v>
      </c>
      <c r="H172" s="53">
        <f t="shared" si="3"/>
        <v>50000</v>
      </c>
    </row>
    <row r="173" spans="1:8" ht="35.25" customHeight="1" x14ac:dyDescent="0.3">
      <c r="A173" s="51">
        <v>31</v>
      </c>
      <c r="B173" s="52" t="s">
        <v>483</v>
      </c>
      <c r="C173" s="52"/>
      <c r="D173" s="52" t="s">
        <v>22</v>
      </c>
      <c r="E173" s="51">
        <v>2</v>
      </c>
      <c r="F173" s="52"/>
      <c r="G173" s="53">
        <v>10000</v>
      </c>
      <c r="H173" s="53">
        <f t="shared" si="3"/>
        <v>20000</v>
      </c>
    </row>
    <row r="174" spans="1:8" ht="35.25" customHeight="1" x14ac:dyDescent="0.3">
      <c r="A174" s="51">
        <v>32</v>
      </c>
      <c r="B174" s="52" t="s">
        <v>484</v>
      </c>
      <c r="C174" s="52"/>
      <c r="D174" s="52" t="s">
        <v>22</v>
      </c>
      <c r="E174" s="51">
        <v>1</v>
      </c>
      <c r="F174" s="52"/>
      <c r="G174" s="53">
        <v>50000</v>
      </c>
      <c r="H174" s="53">
        <f t="shared" si="3"/>
        <v>50000</v>
      </c>
    </row>
    <row r="175" spans="1:8" ht="35.25" customHeight="1" x14ac:dyDescent="0.3">
      <c r="A175" s="51">
        <v>33</v>
      </c>
      <c r="B175" s="52" t="s">
        <v>485</v>
      </c>
      <c r="C175" s="52"/>
      <c r="D175" s="52" t="s">
        <v>22</v>
      </c>
      <c r="E175" s="51">
        <v>3</v>
      </c>
      <c r="F175" s="52"/>
      <c r="G175" s="53">
        <v>100000</v>
      </c>
      <c r="H175" s="53">
        <f t="shared" si="3"/>
        <v>300000</v>
      </c>
    </row>
    <row r="176" spans="1:8" ht="35.25" customHeight="1" x14ac:dyDescent="0.3">
      <c r="A176" s="51">
        <v>34</v>
      </c>
      <c r="B176" s="52" t="s">
        <v>486</v>
      </c>
      <c r="C176" s="52"/>
      <c r="D176" s="52" t="s">
        <v>11</v>
      </c>
      <c r="E176" s="51">
        <v>150</v>
      </c>
      <c r="F176" s="52"/>
      <c r="G176" s="53">
        <v>500</v>
      </c>
      <c r="H176" s="53">
        <f t="shared" si="3"/>
        <v>75000</v>
      </c>
    </row>
    <row r="177" spans="1:8" ht="35.25" customHeight="1" x14ac:dyDescent="0.3">
      <c r="A177" s="26"/>
      <c r="B177" s="48" t="s">
        <v>487</v>
      </c>
      <c r="C177" s="48"/>
      <c r="D177" s="48"/>
      <c r="E177" s="46"/>
      <c r="F177" s="48"/>
      <c r="G177" s="49"/>
      <c r="H177" s="53">
        <f t="shared" si="3"/>
        <v>0</v>
      </c>
    </row>
    <row r="178" spans="1:8" ht="35.25" customHeight="1" x14ac:dyDescent="0.3">
      <c r="A178" s="51">
        <v>1</v>
      </c>
      <c r="B178" s="54" t="s">
        <v>488</v>
      </c>
      <c r="C178" s="52"/>
      <c r="D178" s="52" t="s">
        <v>22</v>
      </c>
      <c r="E178" s="51">
        <v>1</v>
      </c>
      <c r="F178" s="52"/>
      <c r="G178" s="53">
        <v>2000</v>
      </c>
      <c r="H178" s="53">
        <f t="shared" si="3"/>
        <v>2000</v>
      </c>
    </row>
    <row r="179" spans="1:8" ht="35.25" customHeight="1" x14ac:dyDescent="0.3">
      <c r="A179" s="51">
        <v>2</v>
      </c>
      <c r="B179" s="54" t="s">
        <v>489</v>
      </c>
      <c r="C179" s="52"/>
      <c r="D179" s="52" t="s">
        <v>22</v>
      </c>
      <c r="E179" s="51">
        <v>1</v>
      </c>
      <c r="F179" s="52"/>
      <c r="G179" s="53">
        <v>2000</v>
      </c>
      <c r="H179" s="53">
        <f t="shared" si="3"/>
        <v>2000</v>
      </c>
    </row>
    <row r="180" spans="1:8" ht="35.25" customHeight="1" x14ac:dyDescent="0.3">
      <c r="A180" s="51">
        <v>3</v>
      </c>
      <c r="B180" s="54" t="s">
        <v>490</v>
      </c>
      <c r="C180" s="52"/>
      <c r="D180" s="52" t="s">
        <v>22</v>
      </c>
      <c r="E180" s="51">
        <v>1</v>
      </c>
      <c r="F180" s="52"/>
      <c r="G180" s="53">
        <v>2000</v>
      </c>
      <c r="H180" s="53">
        <f t="shared" si="3"/>
        <v>2000</v>
      </c>
    </row>
    <row r="181" spans="1:8" ht="63.75" customHeight="1" x14ac:dyDescent="0.3">
      <c r="A181" s="51">
        <v>4</v>
      </c>
      <c r="B181" s="54" t="s">
        <v>491</v>
      </c>
      <c r="C181" s="52"/>
      <c r="D181" s="52" t="s">
        <v>22</v>
      </c>
      <c r="E181" s="51">
        <v>1</v>
      </c>
      <c r="F181" s="52"/>
      <c r="G181" s="53">
        <v>10000</v>
      </c>
      <c r="H181" s="53">
        <f t="shared" si="3"/>
        <v>10000</v>
      </c>
    </row>
    <row r="182" spans="1:8" ht="35.25" customHeight="1" x14ac:dyDescent="0.3">
      <c r="A182" s="51">
        <v>5</v>
      </c>
      <c r="B182" s="54" t="s">
        <v>492</v>
      </c>
      <c r="C182" s="52"/>
      <c r="D182" s="52" t="s">
        <v>22</v>
      </c>
      <c r="E182" s="51">
        <v>1</v>
      </c>
      <c r="F182" s="52"/>
      <c r="G182" s="53">
        <v>10000</v>
      </c>
      <c r="H182" s="53">
        <f t="shared" si="3"/>
        <v>10000</v>
      </c>
    </row>
    <row r="183" spans="1:8" ht="55.5" customHeight="1" x14ac:dyDescent="0.3">
      <c r="A183" s="51">
        <v>6</v>
      </c>
      <c r="B183" s="54" t="s">
        <v>493</v>
      </c>
      <c r="C183" s="52"/>
      <c r="D183" s="52" t="s">
        <v>22</v>
      </c>
      <c r="E183" s="51">
        <v>1</v>
      </c>
      <c r="F183" s="52"/>
      <c r="G183" s="53">
        <v>10000</v>
      </c>
      <c r="H183" s="53">
        <f t="shared" si="3"/>
        <v>10000</v>
      </c>
    </row>
    <row r="184" spans="1:8" ht="49.5" customHeight="1" x14ac:dyDescent="0.3">
      <c r="A184" s="51">
        <v>7</v>
      </c>
      <c r="B184" s="54" t="s">
        <v>494</v>
      </c>
      <c r="C184" s="52"/>
      <c r="D184" s="52" t="s">
        <v>22</v>
      </c>
      <c r="E184" s="51">
        <v>1</v>
      </c>
      <c r="F184" s="52"/>
      <c r="G184" s="53">
        <v>10000</v>
      </c>
      <c r="H184" s="53">
        <f t="shared" si="3"/>
        <v>10000</v>
      </c>
    </row>
    <row r="185" spans="1:8" ht="55.5" customHeight="1" x14ac:dyDescent="0.3">
      <c r="A185" s="51">
        <v>8</v>
      </c>
      <c r="B185" s="54" t="s">
        <v>495</v>
      </c>
      <c r="C185" s="52"/>
      <c r="D185" s="52" t="s">
        <v>22</v>
      </c>
      <c r="E185" s="51">
        <v>1</v>
      </c>
      <c r="F185" s="52"/>
      <c r="G185" s="53">
        <v>10000</v>
      </c>
      <c r="H185" s="53">
        <f t="shared" si="3"/>
        <v>10000</v>
      </c>
    </row>
    <row r="186" spans="1:8" ht="35.25" customHeight="1" x14ac:dyDescent="0.3">
      <c r="A186" s="26"/>
      <c r="B186" s="11"/>
      <c r="C186" s="11"/>
      <c r="D186" s="11"/>
      <c r="E186" s="26"/>
      <c r="F186" s="11"/>
      <c r="G186" s="55"/>
      <c r="H186" s="56">
        <f>SUM(H4:H185)</f>
        <v>86656302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topLeftCell="A107" workbookViewId="0">
      <selection activeCell="E10" sqref="E10"/>
    </sheetView>
  </sheetViews>
  <sheetFormatPr defaultRowHeight="18.75" x14ac:dyDescent="0.3"/>
  <cols>
    <col min="1" max="1" width="5.7109375" customWidth="1"/>
    <col min="2" max="2" width="41.7109375" bestFit="1" customWidth="1"/>
    <col min="3" max="3" width="28.7109375" style="45" customWidth="1"/>
    <col min="6" max="6" width="21.85546875" style="45" customWidth="1"/>
    <col min="7" max="7" width="17.140625" customWidth="1"/>
    <col min="8" max="8" width="16.42578125" customWidth="1"/>
  </cols>
  <sheetData>
    <row r="1" spans="1:8" x14ac:dyDescent="0.3">
      <c r="A1" s="59" t="s">
        <v>496</v>
      </c>
      <c r="B1" s="59"/>
      <c r="C1" s="59"/>
      <c r="D1" s="59"/>
      <c r="E1" s="59"/>
      <c r="F1" s="59"/>
      <c r="G1" s="59"/>
      <c r="H1" s="59"/>
    </row>
    <row r="3" spans="1:8" x14ac:dyDescent="0.3">
      <c r="A3" s="60"/>
      <c r="B3" s="61" t="s">
        <v>365</v>
      </c>
      <c r="D3" s="60"/>
      <c r="E3" s="60"/>
      <c r="G3" s="60"/>
      <c r="H3" s="60"/>
    </row>
    <row r="4" spans="1:8" ht="34.5" x14ac:dyDescent="0.25">
      <c r="A4" s="62" t="s">
        <v>0</v>
      </c>
      <c r="B4" s="62" t="s">
        <v>497</v>
      </c>
      <c r="C4" s="46" t="s">
        <v>1</v>
      </c>
      <c r="D4" s="62" t="s">
        <v>498</v>
      </c>
      <c r="E4" s="63" t="s">
        <v>5</v>
      </c>
      <c r="F4" s="46" t="s">
        <v>367</v>
      </c>
      <c r="G4" s="64" t="s">
        <v>499</v>
      </c>
      <c r="H4" s="65"/>
    </row>
    <row r="5" spans="1:8" ht="34.5" x14ac:dyDescent="0.3">
      <c r="A5" s="66"/>
      <c r="B5" s="66"/>
      <c r="D5" s="66"/>
      <c r="E5" s="66"/>
      <c r="G5" s="67" t="s">
        <v>500</v>
      </c>
      <c r="H5" s="67" t="s">
        <v>501</v>
      </c>
    </row>
    <row r="6" spans="1:8" ht="17.25" x14ac:dyDescent="0.25">
      <c r="A6" s="68" t="s">
        <v>502</v>
      </c>
      <c r="B6" s="69" t="s">
        <v>503</v>
      </c>
      <c r="C6" s="48"/>
      <c r="D6" s="69"/>
      <c r="E6" s="69"/>
      <c r="F6" s="48"/>
      <c r="G6" s="69"/>
      <c r="H6" s="69"/>
    </row>
    <row r="7" spans="1:8" ht="17.25" x14ac:dyDescent="0.25">
      <c r="A7" s="70">
        <v>1</v>
      </c>
      <c r="B7" s="71" t="s">
        <v>17</v>
      </c>
      <c r="C7" s="52" t="s">
        <v>16</v>
      </c>
      <c r="D7" s="72" t="s">
        <v>18</v>
      </c>
      <c r="E7" s="72">
        <v>6</v>
      </c>
      <c r="F7" s="52" t="s">
        <v>300</v>
      </c>
      <c r="G7" s="73">
        <v>7000</v>
      </c>
      <c r="H7" s="74">
        <f t="shared" ref="H7:H38" si="0">G7*E7</f>
        <v>42000</v>
      </c>
    </row>
    <row r="8" spans="1:8" ht="17.25" x14ac:dyDescent="0.25">
      <c r="A8" s="70">
        <v>2</v>
      </c>
      <c r="B8" s="71" t="s">
        <v>504</v>
      </c>
      <c r="C8" s="52" t="s">
        <v>289</v>
      </c>
      <c r="D8" s="72" t="s">
        <v>18</v>
      </c>
      <c r="E8" s="72">
        <v>4</v>
      </c>
      <c r="F8" s="52" t="s">
        <v>300</v>
      </c>
      <c r="G8" s="73">
        <v>6000</v>
      </c>
      <c r="H8" s="74">
        <f t="shared" si="0"/>
        <v>24000</v>
      </c>
    </row>
    <row r="9" spans="1:8" ht="17.25" x14ac:dyDescent="0.25">
      <c r="A9" s="70">
        <v>3</v>
      </c>
      <c r="B9" s="75" t="s">
        <v>505</v>
      </c>
      <c r="C9" s="52" t="s">
        <v>369</v>
      </c>
      <c r="D9" s="72" t="s">
        <v>22</v>
      </c>
      <c r="E9" s="72">
        <v>3</v>
      </c>
      <c r="F9" s="52" t="s">
        <v>370</v>
      </c>
      <c r="G9" s="73">
        <v>115000</v>
      </c>
      <c r="H9" s="74">
        <f t="shared" si="0"/>
        <v>345000</v>
      </c>
    </row>
    <row r="10" spans="1:8" ht="17.25" x14ac:dyDescent="0.25">
      <c r="A10" s="70">
        <v>4</v>
      </c>
      <c r="B10" s="75" t="s">
        <v>506</v>
      </c>
      <c r="C10" s="52" t="s">
        <v>372</v>
      </c>
      <c r="D10" s="72" t="s">
        <v>22</v>
      </c>
      <c r="E10" s="72">
        <v>16</v>
      </c>
      <c r="F10" s="52" t="s">
        <v>370</v>
      </c>
      <c r="G10" s="73">
        <v>100000</v>
      </c>
      <c r="H10" s="74">
        <f t="shared" si="0"/>
        <v>1600000</v>
      </c>
    </row>
    <row r="11" spans="1:8" ht="17.25" x14ac:dyDescent="0.25">
      <c r="A11" s="70">
        <v>5</v>
      </c>
      <c r="B11" s="75" t="s">
        <v>507</v>
      </c>
      <c r="C11" s="52" t="s">
        <v>23</v>
      </c>
      <c r="D11" s="72" t="s">
        <v>22</v>
      </c>
      <c r="E11" s="72">
        <v>16</v>
      </c>
      <c r="F11" s="52" t="s">
        <v>370</v>
      </c>
      <c r="G11" s="73">
        <v>100000</v>
      </c>
      <c r="H11" s="74">
        <f t="shared" si="0"/>
        <v>1600000</v>
      </c>
    </row>
    <row r="12" spans="1:8" ht="17.25" x14ac:dyDescent="0.25">
      <c r="A12" s="70">
        <v>6</v>
      </c>
      <c r="B12" s="75" t="s">
        <v>508</v>
      </c>
      <c r="C12" s="52" t="s">
        <v>26</v>
      </c>
      <c r="D12" s="72" t="s">
        <v>22</v>
      </c>
      <c r="E12" s="72">
        <v>23</v>
      </c>
      <c r="F12" s="52" t="s">
        <v>370</v>
      </c>
      <c r="G12" s="73">
        <v>200000</v>
      </c>
      <c r="H12" s="74">
        <f t="shared" si="0"/>
        <v>4600000</v>
      </c>
    </row>
    <row r="13" spans="1:8" ht="17.25" x14ac:dyDescent="0.25">
      <c r="A13" s="70">
        <v>7</v>
      </c>
      <c r="B13" s="75" t="s">
        <v>509</v>
      </c>
      <c r="C13" s="52" t="s">
        <v>29</v>
      </c>
      <c r="D13" s="72" t="s">
        <v>22</v>
      </c>
      <c r="E13" s="72">
        <v>61</v>
      </c>
      <c r="F13" s="52" t="s">
        <v>370</v>
      </c>
      <c r="G13" s="73">
        <v>250000</v>
      </c>
      <c r="H13" s="74">
        <f t="shared" si="0"/>
        <v>15250000</v>
      </c>
    </row>
    <row r="14" spans="1:8" ht="17.25" x14ac:dyDescent="0.25">
      <c r="A14" s="70">
        <v>8</v>
      </c>
      <c r="B14" s="75" t="s">
        <v>510</v>
      </c>
      <c r="C14" s="52" t="s">
        <v>34</v>
      </c>
      <c r="D14" s="72" t="s">
        <v>22</v>
      </c>
      <c r="E14" s="72">
        <v>2</v>
      </c>
      <c r="F14" s="52" t="s">
        <v>370</v>
      </c>
      <c r="G14" s="73">
        <v>300000</v>
      </c>
      <c r="H14" s="74">
        <f t="shared" si="0"/>
        <v>600000</v>
      </c>
    </row>
    <row r="15" spans="1:8" ht="17.25" x14ac:dyDescent="0.25">
      <c r="A15" s="70">
        <v>9</v>
      </c>
      <c r="B15" s="75" t="s">
        <v>511</v>
      </c>
      <c r="C15" s="52" t="s">
        <v>374</v>
      </c>
      <c r="D15" s="72" t="s">
        <v>22</v>
      </c>
      <c r="E15" s="72">
        <v>5</v>
      </c>
      <c r="F15" s="52" t="s">
        <v>300</v>
      </c>
      <c r="G15" s="73">
        <v>21000</v>
      </c>
      <c r="H15" s="74">
        <f t="shared" si="0"/>
        <v>105000</v>
      </c>
    </row>
    <row r="16" spans="1:8" ht="17.25" x14ac:dyDescent="0.25">
      <c r="A16" s="70">
        <v>10</v>
      </c>
      <c r="B16" s="75" t="s">
        <v>41</v>
      </c>
      <c r="C16" s="52" t="s">
        <v>40</v>
      </c>
      <c r="D16" s="72" t="s">
        <v>22</v>
      </c>
      <c r="E16" s="72">
        <v>1</v>
      </c>
      <c r="F16" s="52" t="s">
        <v>300</v>
      </c>
      <c r="G16" s="73">
        <v>45000</v>
      </c>
      <c r="H16" s="74">
        <f t="shared" si="0"/>
        <v>45000</v>
      </c>
    </row>
    <row r="17" spans="1:8" ht="17.25" x14ac:dyDescent="0.25">
      <c r="A17" s="70">
        <v>11</v>
      </c>
      <c r="B17" s="75" t="s">
        <v>512</v>
      </c>
      <c r="C17" s="52" t="s">
        <v>43</v>
      </c>
      <c r="D17" s="72" t="s">
        <v>22</v>
      </c>
      <c r="E17" s="72">
        <v>2</v>
      </c>
      <c r="F17" s="52" t="s">
        <v>300</v>
      </c>
      <c r="G17" s="73">
        <v>130000</v>
      </c>
      <c r="H17" s="74">
        <f t="shared" si="0"/>
        <v>260000</v>
      </c>
    </row>
    <row r="18" spans="1:8" ht="17.25" x14ac:dyDescent="0.25">
      <c r="A18" s="70">
        <v>12</v>
      </c>
      <c r="B18" s="75" t="s">
        <v>513</v>
      </c>
      <c r="C18" s="52" t="s">
        <v>46</v>
      </c>
      <c r="D18" s="72" t="s">
        <v>22</v>
      </c>
      <c r="E18" s="72">
        <v>13</v>
      </c>
      <c r="F18" s="52" t="s">
        <v>300</v>
      </c>
      <c r="G18" s="73">
        <v>135000</v>
      </c>
      <c r="H18" s="74">
        <f t="shared" si="0"/>
        <v>1755000</v>
      </c>
    </row>
    <row r="19" spans="1:8" ht="17.25" x14ac:dyDescent="0.25">
      <c r="A19" s="70">
        <v>13</v>
      </c>
      <c r="B19" s="75" t="s">
        <v>375</v>
      </c>
      <c r="C19" s="52" t="s">
        <v>376</v>
      </c>
      <c r="D19" s="72" t="s">
        <v>22</v>
      </c>
      <c r="E19" s="72">
        <v>18</v>
      </c>
      <c r="F19" s="52" t="s">
        <v>300</v>
      </c>
      <c r="G19" s="73">
        <v>135000</v>
      </c>
      <c r="H19" s="74">
        <f t="shared" si="0"/>
        <v>2430000</v>
      </c>
    </row>
    <row r="20" spans="1:8" ht="17.25" x14ac:dyDescent="0.25">
      <c r="A20" s="70">
        <v>14</v>
      </c>
      <c r="B20" s="75" t="s">
        <v>514</v>
      </c>
      <c r="C20" s="52" t="s">
        <v>377</v>
      </c>
      <c r="D20" s="72" t="s">
        <v>22</v>
      </c>
      <c r="E20" s="72">
        <v>46</v>
      </c>
      <c r="F20" s="52" t="s">
        <v>300</v>
      </c>
      <c r="G20" s="73">
        <v>160000</v>
      </c>
      <c r="H20" s="74">
        <f t="shared" si="0"/>
        <v>7360000</v>
      </c>
    </row>
    <row r="21" spans="1:8" ht="17.25" x14ac:dyDescent="0.25">
      <c r="A21" s="70">
        <v>15</v>
      </c>
      <c r="B21" s="75" t="s">
        <v>514</v>
      </c>
      <c r="C21" s="52" t="s">
        <v>377</v>
      </c>
      <c r="D21" s="72" t="s">
        <v>22</v>
      </c>
      <c r="E21" s="72">
        <v>4</v>
      </c>
      <c r="F21" s="52" t="s">
        <v>300</v>
      </c>
      <c r="G21" s="73">
        <v>160000</v>
      </c>
      <c r="H21" s="74">
        <f t="shared" si="0"/>
        <v>640000</v>
      </c>
    </row>
    <row r="22" spans="1:8" ht="17.25" x14ac:dyDescent="0.25">
      <c r="A22" s="70">
        <v>16</v>
      </c>
      <c r="B22" s="75" t="s">
        <v>53</v>
      </c>
      <c r="C22" s="52" t="s">
        <v>52</v>
      </c>
      <c r="D22" s="72" t="s">
        <v>22</v>
      </c>
      <c r="E22" s="72">
        <v>4</v>
      </c>
      <c r="F22" s="52" t="s">
        <v>300</v>
      </c>
      <c r="G22" s="73">
        <v>250000</v>
      </c>
      <c r="H22" s="74">
        <f t="shared" si="0"/>
        <v>1000000</v>
      </c>
    </row>
    <row r="23" spans="1:8" ht="17.25" x14ac:dyDescent="0.25">
      <c r="A23" s="70">
        <v>17</v>
      </c>
      <c r="B23" s="71" t="s">
        <v>515</v>
      </c>
      <c r="C23" s="52" t="s">
        <v>55</v>
      </c>
      <c r="D23" s="72" t="s">
        <v>22</v>
      </c>
      <c r="E23" s="72">
        <v>1</v>
      </c>
      <c r="F23" s="52" t="s">
        <v>300</v>
      </c>
      <c r="G23" s="73">
        <v>12000</v>
      </c>
      <c r="H23" s="74">
        <f t="shared" si="0"/>
        <v>12000</v>
      </c>
    </row>
    <row r="24" spans="1:8" ht="17.25" x14ac:dyDescent="0.25">
      <c r="A24" s="70">
        <v>18</v>
      </c>
      <c r="B24" s="71" t="s">
        <v>516</v>
      </c>
      <c r="C24" s="52" t="s">
        <v>58</v>
      </c>
      <c r="D24" s="72" t="s">
        <v>22</v>
      </c>
      <c r="E24" s="72">
        <v>2</v>
      </c>
      <c r="F24" s="52" t="s">
        <v>300</v>
      </c>
      <c r="G24" s="73">
        <v>24000</v>
      </c>
      <c r="H24" s="74">
        <f t="shared" si="0"/>
        <v>48000</v>
      </c>
    </row>
    <row r="25" spans="1:8" ht="17.25" x14ac:dyDescent="0.25">
      <c r="A25" s="70">
        <v>19</v>
      </c>
      <c r="B25" s="71" t="s">
        <v>517</v>
      </c>
      <c r="C25" s="52" t="s">
        <v>61</v>
      </c>
      <c r="D25" s="72" t="s">
        <v>22</v>
      </c>
      <c r="E25" s="72">
        <v>10</v>
      </c>
      <c r="F25" s="52" t="s">
        <v>300</v>
      </c>
      <c r="G25" s="73">
        <v>12000</v>
      </c>
      <c r="H25" s="74">
        <f t="shared" si="0"/>
        <v>120000</v>
      </c>
    </row>
    <row r="26" spans="1:8" ht="17.25" x14ac:dyDescent="0.25">
      <c r="A26" s="70">
        <v>20</v>
      </c>
      <c r="B26" s="71" t="s">
        <v>65</v>
      </c>
      <c r="C26" s="52" t="s">
        <v>64</v>
      </c>
      <c r="D26" s="72" t="s">
        <v>22</v>
      </c>
      <c r="E26" s="72">
        <v>78</v>
      </c>
      <c r="F26" s="52" t="s">
        <v>300</v>
      </c>
      <c r="G26" s="73">
        <v>15000</v>
      </c>
      <c r="H26" s="74">
        <f t="shared" si="0"/>
        <v>1170000</v>
      </c>
    </row>
    <row r="27" spans="1:8" ht="17.25" x14ac:dyDescent="0.25">
      <c r="A27" s="70">
        <v>21</v>
      </c>
      <c r="B27" s="71" t="s">
        <v>518</v>
      </c>
      <c r="C27" s="52" t="s">
        <v>379</v>
      </c>
      <c r="D27" s="72" t="s">
        <v>22</v>
      </c>
      <c r="E27" s="72">
        <v>112</v>
      </c>
      <c r="F27" s="52" t="s">
        <v>300</v>
      </c>
      <c r="G27" s="73">
        <v>29000</v>
      </c>
      <c r="H27" s="74">
        <f t="shared" si="0"/>
        <v>3248000</v>
      </c>
    </row>
    <row r="28" spans="1:8" ht="17.25" x14ac:dyDescent="0.25">
      <c r="A28" s="70">
        <v>22</v>
      </c>
      <c r="B28" s="71" t="s">
        <v>519</v>
      </c>
      <c r="C28" s="52" t="s">
        <v>381</v>
      </c>
      <c r="D28" s="72" t="s">
        <v>22</v>
      </c>
      <c r="E28" s="72">
        <v>56</v>
      </c>
      <c r="F28" s="52" t="s">
        <v>300</v>
      </c>
      <c r="G28" s="73">
        <v>35500</v>
      </c>
      <c r="H28" s="74">
        <f t="shared" si="0"/>
        <v>1988000</v>
      </c>
    </row>
    <row r="29" spans="1:8" ht="17.25" x14ac:dyDescent="0.25">
      <c r="A29" s="70">
        <v>23</v>
      </c>
      <c r="B29" s="71" t="s">
        <v>382</v>
      </c>
      <c r="C29" s="52" t="s">
        <v>383</v>
      </c>
      <c r="D29" s="72" t="s">
        <v>22</v>
      </c>
      <c r="E29" s="72">
        <v>2</v>
      </c>
      <c r="F29" s="52" t="s">
        <v>300</v>
      </c>
      <c r="G29" s="73">
        <v>130000</v>
      </c>
      <c r="H29" s="74">
        <f t="shared" si="0"/>
        <v>260000</v>
      </c>
    </row>
    <row r="30" spans="1:8" ht="17.25" x14ac:dyDescent="0.25">
      <c r="A30" s="70">
        <v>24</v>
      </c>
      <c r="B30" s="71" t="s">
        <v>520</v>
      </c>
      <c r="C30" s="52" t="s">
        <v>385</v>
      </c>
      <c r="D30" s="72" t="s">
        <v>22</v>
      </c>
      <c r="E30" s="72">
        <v>56</v>
      </c>
      <c r="F30" s="52" t="s">
        <v>300</v>
      </c>
      <c r="G30" s="73">
        <v>290000</v>
      </c>
      <c r="H30" s="74">
        <f t="shared" si="0"/>
        <v>16240000</v>
      </c>
    </row>
    <row r="31" spans="1:8" ht="17.25" x14ac:dyDescent="0.25">
      <c r="A31" s="70">
        <v>25</v>
      </c>
      <c r="B31" s="71" t="s">
        <v>386</v>
      </c>
      <c r="C31" s="52" t="s">
        <v>387</v>
      </c>
      <c r="D31" s="72" t="s">
        <v>22</v>
      </c>
      <c r="E31" s="72">
        <v>3</v>
      </c>
      <c r="F31" s="52" t="s">
        <v>300</v>
      </c>
      <c r="G31" s="73">
        <v>25000</v>
      </c>
      <c r="H31" s="74">
        <f t="shared" si="0"/>
        <v>75000</v>
      </c>
    </row>
    <row r="32" spans="1:8" ht="17.25" x14ac:dyDescent="0.25">
      <c r="A32" s="70">
        <v>26</v>
      </c>
      <c r="B32" s="71" t="s">
        <v>68</v>
      </c>
      <c r="C32" s="52" t="s">
        <v>290</v>
      </c>
      <c r="D32" s="72" t="s">
        <v>22</v>
      </c>
      <c r="E32" s="72">
        <v>1</v>
      </c>
      <c r="F32" s="52" t="s">
        <v>300</v>
      </c>
      <c r="G32" s="73">
        <v>10000</v>
      </c>
      <c r="H32" s="74">
        <f t="shared" si="0"/>
        <v>10000</v>
      </c>
    </row>
    <row r="33" spans="1:8" ht="17.25" x14ac:dyDescent="0.25">
      <c r="A33" s="70">
        <v>27</v>
      </c>
      <c r="B33" s="71" t="s">
        <v>521</v>
      </c>
      <c r="C33" s="52" t="s">
        <v>72</v>
      </c>
      <c r="D33" s="72" t="s">
        <v>22</v>
      </c>
      <c r="E33" s="72">
        <v>164</v>
      </c>
      <c r="F33" s="52" t="s">
        <v>388</v>
      </c>
      <c r="G33" s="73">
        <v>6000</v>
      </c>
      <c r="H33" s="74">
        <f t="shared" si="0"/>
        <v>984000</v>
      </c>
    </row>
    <row r="34" spans="1:8" ht="17.25" x14ac:dyDescent="0.25">
      <c r="A34" s="70">
        <v>28</v>
      </c>
      <c r="B34" s="71" t="s">
        <v>522</v>
      </c>
      <c r="C34" s="52" t="s">
        <v>77</v>
      </c>
      <c r="D34" s="72" t="s">
        <v>22</v>
      </c>
      <c r="E34" s="72">
        <v>180</v>
      </c>
      <c r="F34" s="52" t="s">
        <v>388</v>
      </c>
      <c r="G34" s="73">
        <v>1400</v>
      </c>
      <c r="H34" s="74">
        <f t="shared" si="0"/>
        <v>252000</v>
      </c>
    </row>
    <row r="35" spans="1:8" ht="17.25" x14ac:dyDescent="0.25">
      <c r="A35" s="70">
        <v>29</v>
      </c>
      <c r="B35" s="71" t="s">
        <v>523</v>
      </c>
      <c r="C35" s="52" t="s">
        <v>80</v>
      </c>
      <c r="D35" s="72" t="s">
        <v>22</v>
      </c>
      <c r="E35" s="72">
        <v>229</v>
      </c>
      <c r="F35" s="52" t="s">
        <v>388</v>
      </c>
      <c r="G35" s="73">
        <v>2600</v>
      </c>
      <c r="H35" s="74">
        <f t="shared" si="0"/>
        <v>595400</v>
      </c>
    </row>
    <row r="36" spans="1:8" ht="17.25" x14ac:dyDescent="0.25">
      <c r="A36" s="70">
        <v>30</v>
      </c>
      <c r="B36" s="71" t="s">
        <v>523</v>
      </c>
      <c r="C36" s="52" t="s">
        <v>80</v>
      </c>
      <c r="D36" s="72" t="s">
        <v>22</v>
      </c>
      <c r="E36" s="72">
        <v>7</v>
      </c>
      <c r="F36" s="52" t="s">
        <v>388</v>
      </c>
      <c r="G36" s="73">
        <v>2600</v>
      </c>
      <c r="H36" s="74">
        <f t="shared" si="0"/>
        <v>18200</v>
      </c>
    </row>
    <row r="37" spans="1:8" ht="17.25" x14ac:dyDescent="0.25">
      <c r="A37" s="70">
        <v>31</v>
      </c>
      <c r="B37" s="71" t="s">
        <v>524</v>
      </c>
      <c r="C37" s="52" t="s">
        <v>83</v>
      </c>
      <c r="D37" s="72" t="s">
        <v>22</v>
      </c>
      <c r="E37" s="72">
        <v>6</v>
      </c>
      <c r="F37" s="52" t="s">
        <v>388</v>
      </c>
      <c r="G37" s="73">
        <v>2600</v>
      </c>
      <c r="H37" s="74">
        <f t="shared" si="0"/>
        <v>15600</v>
      </c>
    </row>
    <row r="38" spans="1:8" ht="17.25" x14ac:dyDescent="0.25">
      <c r="A38" s="70">
        <v>32</v>
      </c>
      <c r="B38" s="71" t="s">
        <v>525</v>
      </c>
      <c r="C38" s="52" t="s">
        <v>85</v>
      </c>
      <c r="D38" s="72" t="s">
        <v>22</v>
      </c>
      <c r="E38" s="72">
        <v>10</v>
      </c>
      <c r="F38" s="52" t="s">
        <v>388</v>
      </c>
      <c r="G38" s="73">
        <v>2200</v>
      </c>
      <c r="H38" s="74">
        <f t="shared" si="0"/>
        <v>22000</v>
      </c>
    </row>
    <row r="39" spans="1:8" ht="17.25" x14ac:dyDescent="0.25">
      <c r="A39" s="70">
        <v>33</v>
      </c>
      <c r="B39" s="71" t="s">
        <v>526</v>
      </c>
      <c r="C39" s="52" t="s">
        <v>88</v>
      </c>
      <c r="D39" s="72" t="s">
        <v>22</v>
      </c>
      <c r="E39" s="72">
        <v>94</v>
      </c>
      <c r="F39" s="52" t="s">
        <v>388</v>
      </c>
      <c r="G39" s="73">
        <v>2200</v>
      </c>
      <c r="H39" s="74">
        <f t="shared" ref="H39:H70" si="1">G39*E39</f>
        <v>206800</v>
      </c>
    </row>
    <row r="40" spans="1:8" ht="17.25" x14ac:dyDescent="0.25">
      <c r="A40" s="70">
        <v>34</v>
      </c>
      <c r="B40" s="71" t="s">
        <v>527</v>
      </c>
      <c r="C40" s="52" t="s">
        <v>91</v>
      </c>
      <c r="D40" s="72" t="s">
        <v>22</v>
      </c>
      <c r="E40" s="72">
        <v>37</v>
      </c>
      <c r="F40" s="52" t="s">
        <v>388</v>
      </c>
      <c r="G40" s="73">
        <v>7500</v>
      </c>
      <c r="H40" s="74">
        <f t="shared" si="1"/>
        <v>277500</v>
      </c>
    </row>
    <row r="41" spans="1:8" ht="17.25" x14ac:dyDescent="0.25">
      <c r="A41" s="70">
        <v>35</v>
      </c>
      <c r="B41" s="71" t="s">
        <v>528</v>
      </c>
      <c r="C41" s="52" t="s">
        <v>93</v>
      </c>
      <c r="D41" s="72" t="s">
        <v>22</v>
      </c>
      <c r="E41" s="72">
        <v>74</v>
      </c>
      <c r="F41" s="52" t="s">
        <v>388</v>
      </c>
      <c r="G41" s="73">
        <v>10500</v>
      </c>
      <c r="H41" s="74">
        <f t="shared" si="1"/>
        <v>777000</v>
      </c>
    </row>
    <row r="42" spans="1:8" ht="17.25" x14ac:dyDescent="0.25">
      <c r="A42" s="70">
        <v>36</v>
      </c>
      <c r="B42" s="71" t="s">
        <v>529</v>
      </c>
      <c r="C42" s="52" t="s">
        <v>95</v>
      </c>
      <c r="D42" s="72" t="s">
        <v>22</v>
      </c>
      <c r="E42" s="72">
        <v>50</v>
      </c>
      <c r="F42" s="52" t="s">
        <v>388</v>
      </c>
      <c r="G42" s="73">
        <v>1000</v>
      </c>
      <c r="H42" s="74">
        <f t="shared" si="1"/>
        <v>50000</v>
      </c>
    </row>
    <row r="43" spans="1:8" ht="17.25" x14ac:dyDescent="0.25">
      <c r="A43" s="70">
        <v>37</v>
      </c>
      <c r="B43" s="71" t="s">
        <v>530</v>
      </c>
      <c r="C43" s="52" t="s">
        <v>97</v>
      </c>
      <c r="D43" s="72" t="s">
        <v>22</v>
      </c>
      <c r="E43" s="72">
        <v>8</v>
      </c>
      <c r="F43" s="52" t="s">
        <v>388</v>
      </c>
      <c r="G43" s="73">
        <v>1000</v>
      </c>
      <c r="H43" s="74">
        <f t="shared" si="1"/>
        <v>8000</v>
      </c>
    </row>
    <row r="44" spans="1:8" ht="17.25" x14ac:dyDescent="0.25">
      <c r="A44" s="70">
        <v>38</v>
      </c>
      <c r="B44" s="71" t="s">
        <v>531</v>
      </c>
      <c r="C44" s="52" t="s">
        <v>99</v>
      </c>
      <c r="D44" s="72" t="s">
        <v>22</v>
      </c>
      <c r="E44" s="72">
        <v>807</v>
      </c>
      <c r="F44" s="52" t="s">
        <v>388</v>
      </c>
      <c r="G44" s="73">
        <v>1000</v>
      </c>
      <c r="H44" s="74">
        <f t="shared" si="1"/>
        <v>807000</v>
      </c>
    </row>
    <row r="45" spans="1:8" ht="17.25" x14ac:dyDescent="0.25">
      <c r="A45" s="70">
        <v>39</v>
      </c>
      <c r="B45" s="71" t="s">
        <v>532</v>
      </c>
      <c r="C45" s="52" t="s">
        <v>101</v>
      </c>
      <c r="D45" s="72" t="s">
        <v>22</v>
      </c>
      <c r="E45" s="72">
        <v>104</v>
      </c>
      <c r="F45" s="52" t="s">
        <v>388</v>
      </c>
      <c r="G45" s="73">
        <v>10000</v>
      </c>
      <c r="H45" s="74">
        <f t="shared" si="1"/>
        <v>1040000</v>
      </c>
    </row>
    <row r="46" spans="1:8" ht="17.25" x14ac:dyDescent="0.25">
      <c r="A46" s="70">
        <v>40</v>
      </c>
      <c r="B46" s="71" t="s">
        <v>533</v>
      </c>
      <c r="C46" s="52" t="s">
        <v>390</v>
      </c>
      <c r="D46" s="72" t="s">
        <v>22</v>
      </c>
      <c r="E46" s="72">
        <v>4</v>
      </c>
      <c r="F46" s="52" t="s">
        <v>388</v>
      </c>
      <c r="G46" s="73">
        <v>1000</v>
      </c>
      <c r="H46" s="74">
        <f t="shared" si="1"/>
        <v>4000</v>
      </c>
    </row>
    <row r="47" spans="1:8" ht="34.5" x14ac:dyDescent="0.25">
      <c r="A47" s="70">
        <v>41</v>
      </c>
      <c r="B47" s="71" t="s">
        <v>534</v>
      </c>
      <c r="C47" s="52" t="s">
        <v>103</v>
      </c>
      <c r="D47" s="72" t="s">
        <v>22</v>
      </c>
      <c r="E47" s="72">
        <v>54</v>
      </c>
      <c r="F47" s="52" t="s">
        <v>388</v>
      </c>
      <c r="G47" s="73">
        <v>1000</v>
      </c>
      <c r="H47" s="74">
        <f t="shared" si="1"/>
        <v>54000</v>
      </c>
    </row>
    <row r="48" spans="1:8" ht="34.5" x14ac:dyDescent="0.25">
      <c r="A48" s="70">
        <v>42</v>
      </c>
      <c r="B48" s="71" t="s">
        <v>535</v>
      </c>
      <c r="C48" s="52" t="s">
        <v>109</v>
      </c>
      <c r="D48" s="72" t="s">
        <v>22</v>
      </c>
      <c r="E48" s="72">
        <v>37</v>
      </c>
      <c r="F48" s="52" t="s">
        <v>388</v>
      </c>
      <c r="G48" s="73">
        <v>1000</v>
      </c>
      <c r="H48" s="74">
        <f t="shared" si="1"/>
        <v>37000</v>
      </c>
    </row>
    <row r="49" spans="1:8" ht="34.5" x14ac:dyDescent="0.25">
      <c r="A49" s="70">
        <v>43</v>
      </c>
      <c r="B49" s="71" t="s">
        <v>536</v>
      </c>
      <c r="C49" s="52" t="s">
        <v>111</v>
      </c>
      <c r="D49" s="72" t="s">
        <v>22</v>
      </c>
      <c r="E49" s="72">
        <v>10</v>
      </c>
      <c r="F49" s="52" t="s">
        <v>388</v>
      </c>
      <c r="G49" s="73">
        <v>1000</v>
      </c>
      <c r="H49" s="74">
        <f t="shared" si="1"/>
        <v>10000</v>
      </c>
    </row>
    <row r="50" spans="1:8" ht="34.5" x14ac:dyDescent="0.25">
      <c r="A50" s="70">
        <v>44</v>
      </c>
      <c r="B50" s="71" t="s">
        <v>537</v>
      </c>
      <c r="C50" s="52" t="s">
        <v>116</v>
      </c>
      <c r="D50" s="72" t="s">
        <v>22</v>
      </c>
      <c r="E50" s="72">
        <v>115</v>
      </c>
      <c r="F50" s="52" t="s">
        <v>388</v>
      </c>
      <c r="G50" s="73">
        <v>1000</v>
      </c>
      <c r="H50" s="74">
        <f t="shared" si="1"/>
        <v>115000</v>
      </c>
    </row>
    <row r="51" spans="1:8" ht="17.25" x14ac:dyDescent="0.25">
      <c r="A51" s="70">
        <v>45</v>
      </c>
      <c r="B51" s="71" t="s">
        <v>538</v>
      </c>
      <c r="C51" s="52" t="s">
        <v>125</v>
      </c>
      <c r="D51" s="72" t="s">
        <v>123</v>
      </c>
      <c r="E51" s="72">
        <v>2</v>
      </c>
      <c r="F51" s="52" t="s">
        <v>388</v>
      </c>
      <c r="G51" s="73">
        <v>10000</v>
      </c>
      <c r="H51" s="74">
        <f t="shared" si="1"/>
        <v>20000</v>
      </c>
    </row>
    <row r="52" spans="1:8" ht="34.5" x14ac:dyDescent="0.25">
      <c r="A52" s="70">
        <v>46</v>
      </c>
      <c r="B52" s="71" t="s">
        <v>539</v>
      </c>
      <c r="C52" s="52" t="s">
        <v>127</v>
      </c>
      <c r="D52" s="72" t="s">
        <v>123</v>
      </c>
      <c r="E52" s="72">
        <v>15</v>
      </c>
      <c r="F52" s="52" t="s">
        <v>388</v>
      </c>
      <c r="G52" s="73">
        <v>10000</v>
      </c>
      <c r="H52" s="74">
        <f t="shared" si="1"/>
        <v>150000</v>
      </c>
    </row>
    <row r="53" spans="1:8" ht="34.5" x14ac:dyDescent="0.25">
      <c r="A53" s="70">
        <v>47</v>
      </c>
      <c r="B53" s="71" t="s">
        <v>540</v>
      </c>
      <c r="C53" s="52" t="s">
        <v>133</v>
      </c>
      <c r="D53" s="72" t="s">
        <v>123</v>
      </c>
      <c r="E53" s="72">
        <v>24</v>
      </c>
      <c r="F53" s="52" t="s">
        <v>388</v>
      </c>
      <c r="G53" s="73">
        <v>10000</v>
      </c>
      <c r="H53" s="74">
        <f t="shared" si="1"/>
        <v>240000</v>
      </c>
    </row>
    <row r="54" spans="1:8" ht="17.25" x14ac:dyDescent="0.25">
      <c r="A54" s="70">
        <v>48</v>
      </c>
      <c r="B54" s="71" t="s">
        <v>541</v>
      </c>
      <c r="C54" s="52" t="s">
        <v>136</v>
      </c>
      <c r="D54" s="72" t="s">
        <v>22</v>
      </c>
      <c r="E54" s="72">
        <v>285</v>
      </c>
      <c r="F54" s="52" t="s">
        <v>388</v>
      </c>
      <c r="G54" s="73">
        <v>2000</v>
      </c>
      <c r="H54" s="74">
        <f t="shared" si="1"/>
        <v>570000</v>
      </c>
    </row>
    <row r="55" spans="1:8" ht="17.25" x14ac:dyDescent="0.25">
      <c r="A55" s="70">
        <v>49</v>
      </c>
      <c r="B55" s="71" t="s">
        <v>542</v>
      </c>
      <c r="C55" s="52" t="s">
        <v>141</v>
      </c>
      <c r="D55" s="72" t="s">
        <v>22</v>
      </c>
      <c r="E55" s="72">
        <v>12</v>
      </c>
      <c r="F55" s="52" t="s">
        <v>388</v>
      </c>
      <c r="G55" s="73">
        <v>3000</v>
      </c>
      <c r="H55" s="74">
        <f t="shared" si="1"/>
        <v>36000</v>
      </c>
    </row>
    <row r="56" spans="1:8" ht="17.25" x14ac:dyDescent="0.25">
      <c r="A56" s="70">
        <v>50</v>
      </c>
      <c r="B56" s="71" t="s">
        <v>543</v>
      </c>
      <c r="C56" s="52" t="s">
        <v>392</v>
      </c>
      <c r="D56" s="72" t="s">
        <v>22</v>
      </c>
      <c r="E56" s="72">
        <v>4</v>
      </c>
      <c r="F56" s="52" t="s">
        <v>388</v>
      </c>
      <c r="G56" s="73">
        <v>3000</v>
      </c>
      <c r="H56" s="74">
        <f t="shared" si="1"/>
        <v>12000</v>
      </c>
    </row>
    <row r="57" spans="1:8" ht="17.25" x14ac:dyDescent="0.25">
      <c r="A57" s="70">
        <v>51</v>
      </c>
      <c r="B57" s="71" t="s">
        <v>144</v>
      </c>
      <c r="C57" s="52" t="s">
        <v>143</v>
      </c>
      <c r="D57" s="72" t="s">
        <v>22</v>
      </c>
      <c r="E57" s="72">
        <v>134</v>
      </c>
      <c r="F57" s="52" t="s">
        <v>388</v>
      </c>
      <c r="G57" s="73">
        <v>3000</v>
      </c>
      <c r="H57" s="74">
        <f t="shared" si="1"/>
        <v>402000</v>
      </c>
    </row>
    <row r="58" spans="1:8" ht="17.25" x14ac:dyDescent="0.25">
      <c r="A58" s="70">
        <v>52</v>
      </c>
      <c r="B58" s="71" t="s">
        <v>145</v>
      </c>
      <c r="C58" s="52" t="s">
        <v>291</v>
      </c>
      <c r="D58" s="72" t="s">
        <v>22</v>
      </c>
      <c r="E58" s="72">
        <v>6</v>
      </c>
      <c r="F58" s="52" t="s">
        <v>388</v>
      </c>
      <c r="G58" s="73">
        <v>3000</v>
      </c>
      <c r="H58" s="74">
        <f t="shared" si="1"/>
        <v>18000</v>
      </c>
    </row>
    <row r="59" spans="1:8" ht="17.25" x14ac:dyDescent="0.25">
      <c r="A59" s="70">
        <v>53</v>
      </c>
      <c r="B59" s="71" t="s">
        <v>147</v>
      </c>
      <c r="C59" s="52" t="s">
        <v>146</v>
      </c>
      <c r="D59" s="72" t="s">
        <v>22</v>
      </c>
      <c r="E59" s="72">
        <v>195</v>
      </c>
      <c r="F59" s="52" t="s">
        <v>388</v>
      </c>
      <c r="G59" s="73">
        <v>5000</v>
      </c>
      <c r="H59" s="74">
        <f t="shared" si="1"/>
        <v>975000</v>
      </c>
    </row>
    <row r="60" spans="1:8" ht="17.25" x14ac:dyDescent="0.25">
      <c r="A60" s="70">
        <v>54</v>
      </c>
      <c r="B60" s="71" t="s">
        <v>544</v>
      </c>
      <c r="C60" s="52" t="s">
        <v>148</v>
      </c>
      <c r="D60" s="72" t="s">
        <v>22</v>
      </c>
      <c r="E60" s="72">
        <v>36</v>
      </c>
      <c r="F60" s="52" t="s">
        <v>388</v>
      </c>
      <c r="G60" s="73">
        <v>1500</v>
      </c>
      <c r="H60" s="74">
        <f t="shared" si="1"/>
        <v>54000</v>
      </c>
    </row>
    <row r="61" spans="1:8" ht="17.25" x14ac:dyDescent="0.25">
      <c r="A61" s="70">
        <v>55</v>
      </c>
      <c r="B61" s="71" t="s">
        <v>545</v>
      </c>
      <c r="C61" s="52" t="s">
        <v>394</v>
      </c>
      <c r="D61" s="72" t="s">
        <v>22</v>
      </c>
      <c r="E61" s="72">
        <v>1</v>
      </c>
      <c r="F61" s="52" t="s">
        <v>388</v>
      </c>
      <c r="G61" s="73">
        <v>500</v>
      </c>
      <c r="H61" s="74">
        <f t="shared" si="1"/>
        <v>500</v>
      </c>
    </row>
    <row r="62" spans="1:8" ht="17.25" x14ac:dyDescent="0.25">
      <c r="A62" s="70">
        <v>56</v>
      </c>
      <c r="B62" s="71" t="s">
        <v>155</v>
      </c>
      <c r="C62" s="52" t="s">
        <v>154</v>
      </c>
      <c r="D62" s="72" t="s">
        <v>22</v>
      </c>
      <c r="E62" s="72">
        <v>101</v>
      </c>
      <c r="F62" s="52" t="s">
        <v>388</v>
      </c>
      <c r="G62" s="73">
        <v>25000</v>
      </c>
      <c r="H62" s="74">
        <f t="shared" si="1"/>
        <v>2525000</v>
      </c>
    </row>
    <row r="63" spans="1:8" ht="17.25" x14ac:dyDescent="0.25">
      <c r="A63" s="70">
        <v>57</v>
      </c>
      <c r="B63" s="71" t="s">
        <v>395</v>
      </c>
      <c r="C63" s="52" t="s">
        <v>396</v>
      </c>
      <c r="D63" s="72" t="s">
        <v>123</v>
      </c>
      <c r="E63" s="72">
        <v>9</v>
      </c>
      <c r="F63" s="52" t="s">
        <v>388</v>
      </c>
      <c r="G63" s="73">
        <v>25000</v>
      </c>
      <c r="H63" s="74">
        <f t="shared" si="1"/>
        <v>225000</v>
      </c>
    </row>
    <row r="64" spans="1:8" ht="17.25" x14ac:dyDescent="0.25">
      <c r="A64" s="70">
        <v>58</v>
      </c>
      <c r="B64" s="71" t="s">
        <v>161</v>
      </c>
      <c r="C64" s="52" t="s">
        <v>160</v>
      </c>
      <c r="D64" s="72" t="s">
        <v>123</v>
      </c>
      <c r="E64" s="72">
        <v>12</v>
      </c>
      <c r="F64" s="52" t="s">
        <v>388</v>
      </c>
      <c r="G64" s="73">
        <v>25000</v>
      </c>
      <c r="H64" s="74">
        <f t="shared" si="1"/>
        <v>300000</v>
      </c>
    </row>
    <row r="65" spans="1:8" ht="17.25" x14ac:dyDescent="0.25">
      <c r="A65" s="70">
        <v>59</v>
      </c>
      <c r="B65" s="71" t="s">
        <v>546</v>
      </c>
      <c r="C65" s="52" t="s">
        <v>166</v>
      </c>
      <c r="D65" s="72" t="s">
        <v>22</v>
      </c>
      <c r="E65" s="72">
        <v>9</v>
      </c>
      <c r="F65" s="52" t="s">
        <v>388</v>
      </c>
      <c r="G65" s="73">
        <v>100</v>
      </c>
      <c r="H65" s="74">
        <f t="shared" si="1"/>
        <v>900</v>
      </c>
    </row>
    <row r="66" spans="1:8" ht="17.25" x14ac:dyDescent="0.25">
      <c r="A66" s="70">
        <v>60</v>
      </c>
      <c r="B66" s="71" t="s">
        <v>547</v>
      </c>
      <c r="C66" s="52" t="s">
        <v>398</v>
      </c>
      <c r="D66" s="72" t="s">
        <v>22</v>
      </c>
      <c r="E66" s="72">
        <v>6</v>
      </c>
      <c r="F66" s="52" t="s">
        <v>388</v>
      </c>
      <c r="G66" s="73">
        <v>100</v>
      </c>
      <c r="H66" s="74">
        <f t="shared" si="1"/>
        <v>600</v>
      </c>
    </row>
    <row r="67" spans="1:8" ht="17.25" x14ac:dyDescent="0.25">
      <c r="A67" s="70">
        <v>61</v>
      </c>
      <c r="B67" s="71" t="s">
        <v>548</v>
      </c>
      <c r="C67" s="52" t="s">
        <v>168</v>
      </c>
      <c r="D67" s="72" t="s">
        <v>22</v>
      </c>
      <c r="E67" s="72">
        <v>12</v>
      </c>
      <c r="F67" s="52" t="s">
        <v>388</v>
      </c>
      <c r="G67" s="73">
        <v>100</v>
      </c>
      <c r="H67" s="74">
        <f t="shared" si="1"/>
        <v>1200</v>
      </c>
    </row>
    <row r="68" spans="1:8" ht="17.25" x14ac:dyDescent="0.25">
      <c r="A68" s="70">
        <v>62</v>
      </c>
      <c r="B68" s="71" t="s">
        <v>549</v>
      </c>
      <c r="C68" s="52" t="s">
        <v>400</v>
      </c>
      <c r="D68" s="72" t="s">
        <v>22</v>
      </c>
      <c r="E68" s="72">
        <v>6</v>
      </c>
      <c r="F68" s="52" t="s">
        <v>388</v>
      </c>
      <c r="G68" s="73">
        <v>100</v>
      </c>
      <c r="H68" s="74">
        <f t="shared" si="1"/>
        <v>600</v>
      </c>
    </row>
    <row r="69" spans="1:8" ht="17.25" x14ac:dyDescent="0.25">
      <c r="A69" s="70">
        <v>63</v>
      </c>
      <c r="B69" s="71" t="s">
        <v>550</v>
      </c>
      <c r="C69" s="52" t="s">
        <v>402</v>
      </c>
      <c r="D69" s="72" t="s">
        <v>22</v>
      </c>
      <c r="E69" s="72">
        <v>3</v>
      </c>
      <c r="F69" s="52" t="s">
        <v>388</v>
      </c>
      <c r="G69" s="73">
        <v>100</v>
      </c>
      <c r="H69" s="74">
        <f t="shared" si="1"/>
        <v>300</v>
      </c>
    </row>
    <row r="70" spans="1:8" ht="17.25" x14ac:dyDescent="0.25">
      <c r="A70" s="70">
        <v>64</v>
      </c>
      <c r="B70" s="71" t="s">
        <v>551</v>
      </c>
      <c r="C70" s="52" t="s">
        <v>170</v>
      </c>
      <c r="D70" s="72" t="s">
        <v>22</v>
      </c>
      <c r="E70" s="72">
        <v>6</v>
      </c>
      <c r="F70" s="52" t="s">
        <v>388</v>
      </c>
      <c r="G70" s="73">
        <v>100</v>
      </c>
      <c r="H70" s="74">
        <f t="shared" si="1"/>
        <v>600</v>
      </c>
    </row>
    <row r="71" spans="1:8" ht="17.25" x14ac:dyDescent="0.25">
      <c r="A71" s="70">
        <v>65</v>
      </c>
      <c r="B71" s="71" t="s">
        <v>552</v>
      </c>
      <c r="C71" s="52" t="s">
        <v>404</v>
      </c>
      <c r="D71" s="72" t="s">
        <v>22</v>
      </c>
      <c r="E71" s="72">
        <v>3</v>
      </c>
      <c r="F71" s="52" t="s">
        <v>388</v>
      </c>
      <c r="G71" s="73">
        <v>100</v>
      </c>
      <c r="H71" s="74">
        <f t="shared" ref="H71:H102" si="2">G71*E71</f>
        <v>300</v>
      </c>
    </row>
    <row r="72" spans="1:8" ht="17.25" x14ac:dyDescent="0.25">
      <c r="A72" s="70">
        <v>66</v>
      </c>
      <c r="B72" s="71" t="s">
        <v>553</v>
      </c>
      <c r="C72" s="52" t="s">
        <v>406</v>
      </c>
      <c r="D72" s="72" t="s">
        <v>22</v>
      </c>
      <c r="E72" s="72">
        <v>3</v>
      </c>
      <c r="F72" s="52" t="s">
        <v>388</v>
      </c>
      <c r="G72" s="73">
        <v>100</v>
      </c>
      <c r="H72" s="74">
        <f t="shared" si="2"/>
        <v>300</v>
      </c>
    </row>
    <row r="73" spans="1:8" ht="17.25" x14ac:dyDescent="0.25">
      <c r="A73" s="70">
        <v>67</v>
      </c>
      <c r="B73" s="71" t="s">
        <v>554</v>
      </c>
      <c r="C73" s="52" t="s">
        <v>408</v>
      </c>
      <c r="D73" s="72" t="s">
        <v>22</v>
      </c>
      <c r="E73" s="72">
        <v>1</v>
      </c>
      <c r="F73" s="52" t="s">
        <v>388</v>
      </c>
      <c r="G73" s="73">
        <v>10000</v>
      </c>
      <c r="H73" s="74">
        <f t="shared" si="2"/>
        <v>10000</v>
      </c>
    </row>
    <row r="74" spans="1:8" ht="17.25" x14ac:dyDescent="0.25">
      <c r="A74" s="70">
        <v>68</v>
      </c>
      <c r="B74" s="71" t="s">
        <v>555</v>
      </c>
      <c r="C74" s="52" t="s">
        <v>410</v>
      </c>
      <c r="D74" s="72" t="s">
        <v>22</v>
      </c>
      <c r="E74" s="72">
        <v>2</v>
      </c>
      <c r="F74" s="52" t="s">
        <v>388</v>
      </c>
      <c r="G74" s="73">
        <v>7500</v>
      </c>
      <c r="H74" s="74">
        <f t="shared" si="2"/>
        <v>15000</v>
      </c>
    </row>
    <row r="75" spans="1:8" ht="17.25" x14ac:dyDescent="0.25">
      <c r="A75" s="70">
        <v>69</v>
      </c>
      <c r="B75" s="71" t="s">
        <v>556</v>
      </c>
      <c r="C75" s="52" t="s">
        <v>412</v>
      </c>
      <c r="D75" s="72" t="s">
        <v>22</v>
      </c>
      <c r="E75" s="72">
        <v>3</v>
      </c>
      <c r="F75" s="52" t="s">
        <v>388</v>
      </c>
      <c r="G75" s="73">
        <v>25000</v>
      </c>
      <c r="H75" s="74">
        <f t="shared" si="2"/>
        <v>75000</v>
      </c>
    </row>
    <row r="76" spans="1:8" ht="17.25" x14ac:dyDescent="0.25">
      <c r="A76" s="70">
        <v>70</v>
      </c>
      <c r="B76" s="71" t="s">
        <v>557</v>
      </c>
      <c r="C76" s="52" t="s">
        <v>414</v>
      </c>
      <c r="D76" s="72" t="s">
        <v>22</v>
      </c>
      <c r="E76" s="72">
        <v>1</v>
      </c>
      <c r="F76" s="52" t="s">
        <v>388</v>
      </c>
      <c r="G76" s="73">
        <v>1000</v>
      </c>
      <c r="H76" s="74">
        <f t="shared" si="2"/>
        <v>1000</v>
      </c>
    </row>
    <row r="77" spans="1:8" ht="17.25" x14ac:dyDescent="0.25">
      <c r="A77" s="70">
        <v>71</v>
      </c>
      <c r="B77" s="71" t="s">
        <v>558</v>
      </c>
      <c r="C77" s="52" t="s">
        <v>172</v>
      </c>
      <c r="D77" s="72" t="s">
        <v>22</v>
      </c>
      <c r="E77" s="72">
        <v>1</v>
      </c>
      <c r="F77" s="52" t="s">
        <v>388</v>
      </c>
      <c r="G77" s="73">
        <v>300000</v>
      </c>
      <c r="H77" s="74">
        <f t="shared" si="2"/>
        <v>300000</v>
      </c>
    </row>
    <row r="78" spans="1:8" ht="17.25" x14ac:dyDescent="0.25">
      <c r="A78" s="70">
        <v>72</v>
      </c>
      <c r="B78" s="71" t="s">
        <v>559</v>
      </c>
      <c r="C78" s="52" t="s">
        <v>416</v>
      </c>
      <c r="D78" s="72" t="s">
        <v>22</v>
      </c>
      <c r="E78" s="72">
        <v>2</v>
      </c>
      <c r="F78" s="52" t="s">
        <v>388</v>
      </c>
      <c r="G78" s="73">
        <v>300000</v>
      </c>
      <c r="H78" s="74">
        <f t="shared" si="2"/>
        <v>600000</v>
      </c>
    </row>
    <row r="79" spans="1:8" ht="17.25" x14ac:dyDescent="0.25">
      <c r="A79" s="70">
        <v>73</v>
      </c>
      <c r="B79" s="71" t="s">
        <v>417</v>
      </c>
      <c r="C79" s="52" t="s">
        <v>418</v>
      </c>
      <c r="D79" s="72" t="s">
        <v>123</v>
      </c>
      <c r="E79" s="72">
        <v>2</v>
      </c>
      <c r="F79" s="52" t="s">
        <v>388</v>
      </c>
      <c r="G79" s="73">
        <v>300000</v>
      </c>
      <c r="H79" s="74">
        <f t="shared" si="2"/>
        <v>600000</v>
      </c>
    </row>
    <row r="80" spans="1:8" ht="34.5" x14ac:dyDescent="0.25">
      <c r="A80" s="70">
        <v>74</v>
      </c>
      <c r="B80" s="71" t="s">
        <v>176</v>
      </c>
      <c r="C80" s="52" t="s">
        <v>292</v>
      </c>
      <c r="D80" s="72" t="s">
        <v>123</v>
      </c>
      <c r="E80" s="72">
        <v>1</v>
      </c>
      <c r="F80" s="52" t="s">
        <v>388</v>
      </c>
      <c r="G80" s="73">
        <v>450000</v>
      </c>
      <c r="H80" s="74">
        <f t="shared" si="2"/>
        <v>450000</v>
      </c>
    </row>
    <row r="81" spans="1:8" ht="17.25" x14ac:dyDescent="0.25">
      <c r="A81" s="70">
        <v>75</v>
      </c>
      <c r="B81" s="71" t="s">
        <v>181</v>
      </c>
      <c r="C81" s="52" t="s">
        <v>180</v>
      </c>
      <c r="D81" s="72" t="s">
        <v>22</v>
      </c>
      <c r="E81" s="72">
        <v>66</v>
      </c>
      <c r="F81" s="52" t="s">
        <v>388</v>
      </c>
      <c r="G81" s="73">
        <v>5200</v>
      </c>
      <c r="H81" s="74">
        <f t="shared" si="2"/>
        <v>343200</v>
      </c>
    </row>
    <row r="82" spans="1:8" ht="17.25" x14ac:dyDescent="0.25">
      <c r="A82" s="70">
        <v>76</v>
      </c>
      <c r="B82" s="71" t="s">
        <v>183</v>
      </c>
      <c r="C82" s="52" t="s">
        <v>182</v>
      </c>
      <c r="D82" s="72" t="s">
        <v>22</v>
      </c>
      <c r="E82" s="72">
        <v>864</v>
      </c>
      <c r="F82" s="52" t="s">
        <v>388</v>
      </c>
      <c r="G82" s="73">
        <v>1200</v>
      </c>
      <c r="H82" s="74">
        <f t="shared" si="2"/>
        <v>1036800</v>
      </c>
    </row>
    <row r="83" spans="1:8" ht="17.25" x14ac:dyDescent="0.25">
      <c r="A83" s="70">
        <v>77</v>
      </c>
      <c r="B83" s="71" t="s">
        <v>419</v>
      </c>
      <c r="C83" s="52" t="s">
        <v>420</v>
      </c>
      <c r="D83" s="72" t="s">
        <v>22</v>
      </c>
      <c r="E83" s="72">
        <v>34</v>
      </c>
      <c r="F83" s="52" t="s">
        <v>388</v>
      </c>
      <c r="G83" s="73">
        <v>1200</v>
      </c>
      <c r="H83" s="74">
        <f t="shared" si="2"/>
        <v>40800</v>
      </c>
    </row>
    <row r="84" spans="1:8" ht="17.25" x14ac:dyDescent="0.25">
      <c r="A84" s="70">
        <v>78</v>
      </c>
      <c r="B84" s="71" t="s">
        <v>185</v>
      </c>
      <c r="C84" s="52" t="s">
        <v>184</v>
      </c>
      <c r="D84" s="72" t="s">
        <v>22</v>
      </c>
      <c r="E84" s="72">
        <v>2</v>
      </c>
      <c r="F84" s="52" t="s">
        <v>388</v>
      </c>
      <c r="G84" s="73">
        <v>1200</v>
      </c>
      <c r="H84" s="74">
        <f t="shared" si="2"/>
        <v>2400</v>
      </c>
    </row>
    <row r="85" spans="1:8" ht="17.25" x14ac:dyDescent="0.25">
      <c r="A85" s="70">
        <v>79</v>
      </c>
      <c r="B85" s="71" t="s">
        <v>188</v>
      </c>
      <c r="C85" s="52" t="s">
        <v>187</v>
      </c>
      <c r="D85" s="72" t="s">
        <v>22</v>
      </c>
      <c r="E85" s="72">
        <v>1</v>
      </c>
      <c r="F85" s="52" t="s">
        <v>388</v>
      </c>
      <c r="G85" s="73">
        <v>1200</v>
      </c>
      <c r="H85" s="74">
        <f t="shared" si="2"/>
        <v>1200</v>
      </c>
    </row>
    <row r="86" spans="1:8" ht="17.25" x14ac:dyDescent="0.25">
      <c r="A86" s="70">
        <v>80</v>
      </c>
      <c r="B86" s="71" t="s">
        <v>421</v>
      </c>
      <c r="C86" s="52" t="s">
        <v>422</v>
      </c>
      <c r="D86" s="72" t="s">
        <v>22</v>
      </c>
      <c r="E86" s="72">
        <v>1</v>
      </c>
      <c r="F86" s="52" t="s">
        <v>388</v>
      </c>
      <c r="G86" s="73">
        <v>1200</v>
      </c>
      <c r="H86" s="74">
        <f t="shared" si="2"/>
        <v>1200</v>
      </c>
    </row>
    <row r="87" spans="1:8" ht="17.25" x14ac:dyDescent="0.25">
      <c r="A87" s="70">
        <v>81</v>
      </c>
      <c r="B87" s="71" t="s">
        <v>190</v>
      </c>
      <c r="C87" s="52" t="s">
        <v>189</v>
      </c>
      <c r="D87" s="72" t="s">
        <v>22</v>
      </c>
      <c r="E87" s="72">
        <v>9</v>
      </c>
      <c r="F87" s="52" t="s">
        <v>388</v>
      </c>
      <c r="G87" s="73">
        <v>1500</v>
      </c>
      <c r="H87" s="74">
        <f t="shared" si="2"/>
        <v>13500</v>
      </c>
    </row>
    <row r="88" spans="1:8" ht="17.25" x14ac:dyDescent="0.25">
      <c r="A88" s="70">
        <v>82</v>
      </c>
      <c r="B88" s="71" t="s">
        <v>192</v>
      </c>
      <c r="C88" s="52" t="s">
        <v>191</v>
      </c>
      <c r="D88" s="72" t="s">
        <v>22</v>
      </c>
      <c r="E88" s="72">
        <v>7</v>
      </c>
      <c r="F88" s="52" t="s">
        <v>388</v>
      </c>
      <c r="G88" s="73">
        <v>1200</v>
      </c>
      <c r="H88" s="74">
        <f t="shared" si="2"/>
        <v>8400</v>
      </c>
    </row>
    <row r="89" spans="1:8" ht="17.25" x14ac:dyDescent="0.25">
      <c r="A89" s="70">
        <v>83</v>
      </c>
      <c r="B89" s="71" t="s">
        <v>423</v>
      </c>
      <c r="C89" s="52" t="s">
        <v>424</v>
      </c>
      <c r="D89" s="72" t="s">
        <v>22</v>
      </c>
      <c r="E89" s="72">
        <v>31</v>
      </c>
      <c r="F89" s="52" t="s">
        <v>388</v>
      </c>
      <c r="G89" s="73">
        <v>1200</v>
      </c>
      <c r="H89" s="74">
        <f t="shared" si="2"/>
        <v>37200</v>
      </c>
    </row>
    <row r="90" spans="1:8" ht="17.25" x14ac:dyDescent="0.25">
      <c r="A90" s="70">
        <v>84</v>
      </c>
      <c r="B90" s="71" t="s">
        <v>560</v>
      </c>
      <c r="C90" s="52" t="s">
        <v>195</v>
      </c>
      <c r="D90" s="72" t="s">
        <v>22</v>
      </c>
      <c r="E90" s="72">
        <v>1</v>
      </c>
      <c r="F90" s="52" t="s">
        <v>388</v>
      </c>
      <c r="G90" s="73">
        <v>1200</v>
      </c>
      <c r="H90" s="74">
        <f t="shared" si="2"/>
        <v>1200</v>
      </c>
    </row>
    <row r="91" spans="1:8" ht="17.25" x14ac:dyDescent="0.25">
      <c r="A91" s="70">
        <v>85</v>
      </c>
      <c r="B91" s="71" t="s">
        <v>198</v>
      </c>
      <c r="C91" s="52" t="s">
        <v>197</v>
      </c>
      <c r="D91" s="72" t="s">
        <v>22</v>
      </c>
      <c r="E91" s="72">
        <v>143</v>
      </c>
      <c r="F91" s="52" t="s">
        <v>388</v>
      </c>
      <c r="G91" s="73">
        <v>1200</v>
      </c>
      <c r="H91" s="74">
        <f t="shared" si="2"/>
        <v>171600</v>
      </c>
    </row>
    <row r="92" spans="1:8" ht="17.25" x14ac:dyDescent="0.25">
      <c r="A92" s="70">
        <v>86</v>
      </c>
      <c r="B92" s="71" t="s">
        <v>561</v>
      </c>
      <c r="C92" s="52" t="s">
        <v>293</v>
      </c>
      <c r="D92" s="72" t="s">
        <v>22</v>
      </c>
      <c r="E92" s="72">
        <v>1</v>
      </c>
      <c r="F92" s="52" t="s">
        <v>388</v>
      </c>
      <c r="G92" s="73">
        <v>1200</v>
      </c>
      <c r="H92" s="74">
        <f t="shared" si="2"/>
        <v>1200</v>
      </c>
    </row>
    <row r="93" spans="1:8" ht="34.5" x14ac:dyDescent="0.25">
      <c r="A93" s="70">
        <v>87</v>
      </c>
      <c r="B93" s="71" t="s">
        <v>203</v>
      </c>
      <c r="C93" s="52" t="s">
        <v>294</v>
      </c>
      <c r="D93" s="72" t="s">
        <v>22</v>
      </c>
      <c r="E93" s="72">
        <v>4</v>
      </c>
      <c r="F93" s="52" t="s">
        <v>388</v>
      </c>
      <c r="G93" s="73">
        <v>4000</v>
      </c>
      <c r="H93" s="74">
        <f t="shared" si="2"/>
        <v>16000</v>
      </c>
    </row>
    <row r="94" spans="1:8" ht="17.25" x14ac:dyDescent="0.25">
      <c r="A94" s="70">
        <v>88</v>
      </c>
      <c r="B94" s="71" t="s">
        <v>205</v>
      </c>
      <c r="C94" s="52" t="s">
        <v>425</v>
      </c>
      <c r="D94" s="72" t="s">
        <v>22</v>
      </c>
      <c r="E94" s="72">
        <v>1</v>
      </c>
      <c r="F94" s="52" t="s">
        <v>388</v>
      </c>
      <c r="G94" s="73">
        <v>3000</v>
      </c>
      <c r="H94" s="74">
        <f t="shared" si="2"/>
        <v>3000</v>
      </c>
    </row>
    <row r="95" spans="1:8" ht="17.25" x14ac:dyDescent="0.25">
      <c r="A95" s="70">
        <v>89</v>
      </c>
      <c r="B95" s="71" t="s">
        <v>208</v>
      </c>
      <c r="C95" s="52" t="s">
        <v>207</v>
      </c>
      <c r="D95" s="72" t="s">
        <v>22</v>
      </c>
      <c r="E95" s="72">
        <v>9</v>
      </c>
      <c r="F95" s="52" t="s">
        <v>388</v>
      </c>
      <c r="G95" s="73">
        <v>3000</v>
      </c>
      <c r="H95" s="74">
        <f t="shared" si="2"/>
        <v>27000</v>
      </c>
    </row>
    <row r="96" spans="1:8" ht="17.25" x14ac:dyDescent="0.25">
      <c r="A96" s="70">
        <v>90</v>
      </c>
      <c r="B96" s="71" t="s">
        <v>210</v>
      </c>
      <c r="C96" s="52" t="s">
        <v>209</v>
      </c>
      <c r="D96" s="72" t="s">
        <v>22</v>
      </c>
      <c r="E96" s="72">
        <v>24</v>
      </c>
      <c r="F96" s="52" t="s">
        <v>388</v>
      </c>
      <c r="G96" s="73">
        <v>3000</v>
      </c>
      <c r="H96" s="74">
        <f t="shared" si="2"/>
        <v>72000</v>
      </c>
    </row>
    <row r="97" spans="1:8" ht="17.25" x14ac:dyDescent="0.25">
      <c r="A97" s="70">
        <v>91</v>
      </c>
      <c r="B97" s="71" t="s">
        <v>562</v>
      </c>
      <c r="C97" s="52" t="s">
        <v>297</v>
      </c>
      <c r="D97" s="72" t="s">
        <v>22</v>
      </c>
      <c r="E97" s="72">
        <v>1</v>
      </c>
      <c r="F97" s="52" t="s">
        <v>388</v>
      </c>
      <c r="G97" s="73">
        <v>3000</v>
      </c>
      <c r="H97" s="74">
        <f t="shared" si="2"/>
        <v>3000</v>
      </c>
    </row>
    <row r="98" spans="1:8" ht="17.25" x14ac:dyDescent="0.25">
      <c r="A98" s="70">
        <v>92</v>
      </c>
      <c r="B98" s="71" t="s">
        <v>563</v>
      </c>
      <c r="C98" s="52" t="s">
        <v>214</v>
      </c>
      <c r="D98" s="72" t="s">
        <v>22</v>
      </c>
      <c r="E98" s="72">
        <v>22</v>
      </c>
      <c r="F98" s="52" t="s">
        <v>388</v>
      </c>
      <c r="G98" s="73">
        <v>3500</v>
      </c>
      <c r="H98" s="74">
        <f t="shared" si="2"/>
        <v>77000</v>
      </c>
    </row>
    <row r="99" spans="1:8" ht="34.5" x14ac:dyDescent="0.25">
      <c r="A99" s="70">
        <v>93</v>
      </c>
      <c r="B99" s="71" t="s">
        <v>564</v>
      </c>
      <c r="C99" s="52" t="s">
        <v>298</v>
      </c>
      <c r="D99" s="72" t="s">
        <v>123</v>
      </c>
      <c r="E99" s="72">
        <v>12</v>
      </c>
      <c r="F99" s="52" t="s">
        <v>388</v>
      </c>
      <c r="G99" s="73">
        <v>3500</v>
      </c>
      <c r="H99" s="74">
        <f t="shared" si="2"/>
        <v>42000</v>
      </c>
    </row>
    <row r="100" spans="1:8" ht="17.25" x14ac:dyDescent="0.25">
      <c r="A100" s="70">
        <v>94</v>
      </c>
      <c r="B100" s="71" t="s">
        <v>219</v>
      </c>
      <c r="C100" s="52" t="s">
        <v>218</v>
      </c>
      <c r="D100" s="72" t="s">
        <v>22</v>
      </c>
      <c r="E100" s="72">
        <v>400</v>
      </c>
      <c r="F100" s="52" t="s">
        <v>388</v>
      </c>
      <c r="G100" s="73">
        <v>3500</v>
      </c>
      <c r="H100" s="74">
        <f t="shared" si="2"/>
        <v>1400000</v>
      </c>
    </row>
    <row r="101" spans="1:8" ht="17.25" x14ac:dyDescent="0.25">
      <c r="A101" s="70">
        <v>95</v>
      </c>
      <c r="B101" s="71" t="s">
        <v>565</v>
      </c>
      <c r="C101" s="52" t="s">
        <v>221</v>
      </c>
      <c r="D101" s="72" t="s">
        <v>22</v>
      </c>
      <c r="E101" s="72">
        <v>48</v>
      </c>
      <c r="F101" s="52" t="s">
        <v>388</v>
      </c>
      <c r="G101" s="73">
        <v>3500</v>
      </c>
      <c r="H101" s="74">
        <f t="shared" si="2"/>
        <v>168000</v>
      </c>
    </row>
    <row r="102" spans="1:8" ht="17.25" x14ac:dyDescent="0.25">
      <c r="A102" s="70">
        <v>96</v>
      </c>
      <c r="B102" s="71" t="s">
        <v>232</v>
      </c>
      <c r="C102" s="52" t="s">
        <v>299</v>
      </c>
      <c r="D102" s="72" t="s">
        <v>22</v>
      </c>
      <c r="E102" s="72">
        <v>1</v>
      </c>
      <c r="F102" s="52" t="s">
        <v>388</v>
      </c>
      <c r="G102" s="73">
        <v>22000</v>
      </c>
      <c r="H102" s="74">
        <f t="shared" si="2"/>
        <v>22000</v>
      </c>
    </row>
    <row r="103" spans="1:8" ht="17.25" x14ac:dyDescent="0.25">
      <c r="A103" s="70">
        <v>97</v>
      </c>
      <c r="B103" s="71" t="s">
        <v>566</v>
      </c>
      <c r="C103" s="52" t="s">
        <v>239</v>
      </c>
      <c r="D103" s="72" t="s">
        <v>123</v>
      </c>
      <c r="E103" s="72">
        <v>4</v>
      </c>
      <c r="F103" s="52" t="s">
        <v>388</v>
      </c>
      <c r="G103" s="73">
        <v>3500</v>
      </c>
      <c r="H103" s="74">
        <f t="shared" ref="H103:H134" si="3">G103*E103</f>
        <v>14000</v>
      </c>
    </row>
    <row r="104" spans="1:8" ht="17.25" x14ac:dyDescent="0.25">
      <c r="A104" s="70">
        <v>98</v>
      </c>
      <c r="B104" s="71" t="s">
        <v>567</v>
      </c>
      <c r="C104" s="52" t="s">
        <v>427</v>
      </c>
      <c r="D104" s="72" t="s">
        <v>123</v>
      </c>
      <c r="E104" s="72">
        <v>1</v>
      </c>
      <c r="F104" s="52" t="s">
        <v>388</v>
      </c>
      <c r="G104" s="73">
        <v>170000</v>
      </c>
      <c r="H104" s="74">
        <f t="shared" si="3"/>
        <v>170000</v>
      </c>
    </row>
    <row r="105" spans="1:8" ht="17.25" x14ac:dyDescent="0.25">
      <c r="A105" s="70">
        <v>99</v>
      </c>
      <c r="B105" s="71" t="s">
        <v>244</v>
      </c>
      <c r="C105" s="52" t="s">
        <v>243</v>
      </c>
      <c r="D105" s="72" t="s">
        <v>22</v>
      </c>
      <c r="E105" s="72">
        <v>1</v>
      </c>
      <c r="F105" s="52" t="s">
        <v>388</v>
      </c>
      <c r="G105" s="73">
        <v>1500</v>
      </c>
      <c r="H105" s="74">
        <f t="shared" si="3"/>
        <v>1500</v>
      </c>
    </row>
    <row r="106" spans="1:8" ht="17.25" x14ac:dyDescent="0.25">
      <c r="A106" s="70">
        <v>100</v>
      </c>
      <c r="B106" s="71" t="s">
        <v>568</v>
      </c>
      <c r="C106" s="52" t="s">
        <v>303</v>
      </c>
      <c r="D106" s="72" t="s">
        <v>22</v>
      </c>
      <c r="E106" s="72">
        <v>1</v>
      </c>
      <c r="F106" s="52" t="s">
        <v>388</v>
      </c>
      <c r="G106" s="73">
        <v>5500</v>
      </c>
      <c r="H106" s="74">
        <f t="shared" si="3"/>
        <v>5500</v>
      </c>
    </row>
    <row r="107" spans="1:8" ht="17.25" x14ac:dyDescent="0.25">
      <c r="A107" s="70">
        <v>101</v>
      </c>
      <c r="B107" s="71" t="s">
        <v>569</v>
      </c>
      <c r="C107" s="52" t="s">
        <v>250</v>
      </c>
      <c r="D107" s="72" t="s">
        <v>22</v>
      </c>
      <c r="E107" s="72">
        <v>65</v>
      </c>
      <c r="F107" s="52" t="s">
        <v>388</v>
      </c>
      <c r="G107" s="73">
        <v>1500</v>
      </c>
      <c r="H107" s="74">
        <f t="shared" si="3"/>
        <v>97500</v>
      </c>
    </row>
    <row r="108" spans="1:8" ht="17.25" x14ac:dyDescent="0.25">
      <c r="A108" s="70">
        <v>102</v>
      </c>
      <c r="B108" s="71" t="s">
        <v>570</v>
      </c>
      <c r="C108" s="52" t="s">
        <v>254</v>
      </c>
      <c r="D108" s="72" t="s">
        <v>22</v>
      </c>
      <c r="E108" s="72">
        <v>2</v>
      </c>
      <c r="F108" s="52" t="s">
        <v>388</v>
      </c>
      <c r="G108" s="73">
        <v>1500</v>
      </c>
      <c r="H108" s="74">
        <f t="shared" si="3"/>
        <v>3000</v>
      </c>
    </row>
    <row r="109" spans="1:8" ht="17.25" x14ac:dyDescent="0.25">
      <c r="A109" s="70">
        <v>103</v>
      </c>
      <c r="B109" s="71" t="s">
        <v>571</v>
      </c>
      <c r="C109" s="52" t="s">
        <v>257</v>
      </c>
      <c r="D109" s="72" t="s">
        <v>22</v>
      </c>
      <c r="E109" s="72">
        <v>176</v>
      </c>
      <c r="F109" s="52" t="s">
        <v>388</v>
      </c>
      <c r="G109" s="73">
        <v>1500</v>
      </c>
      <c r="H109" s="74">
        <f t="shared" si="3"/>
        <v>264000</v>
      </c>
    </row>
    <row r="110" spans="1:8" ht="17.25" x14ac:dyDescent="0.25">
      <c r="A110" s="70">
        <v>104</v>
      </c>
      <c r="B110" s="71" t="s">
        <v>572</v>
      </c>
      <c r="C110" s="52" t="s">
        <v>429</v>
      </c>
      <c r="D110" s="72" t="s">
        <v>22</v>
      </c>
      <c r="E110" s="72">
        <v>2</v>
      </c>
      <c r="F110" s="52" t="s">
        <v>388</v>
      </c>
      <c r="G110" s="73">
        <v>1500</v>
      </c>
      <c r="H110" s="74">
        <f t="shared" si="3"/>
        <v>3000</v>
      </c>
    </row>
    <row r="111" spans="1:8" ht="17.25" x14ac:dyDescent="0.25">
      <c r="A111" s="70">
        <v>105</v>
      </c>
      <c r="B111" s="71" t="s">
        <v>573</v>
      </c>
      <c r="C111" s="52" t="s">
        <v>431</v>
      </c>
      <c r="D111" s="72" t="s">
        <v>22</v>
      </c>
      <c r="E111" s="72">
        <v>51</v>
      </c>
      <c r="F111" s="52" t="s">
        <v>388</v>
      </c>
      <c r="G111" s="73">
        <v>1500</v>
      </c>
      <c r="H111" s="74">
        <f t="shared" si="3"/>
        <v>76500</v>
      </c>
    </row>
    <row r="112" spans="1:8" ht="17.25" x14ac:dyDescent="0.25">
      <c r="A112" s="70">
        <v>106</v>
      </c>
      <c r="B112" s="71" t="s">
        <v>574</v>
      </c>
      <c r="C112" s="52" t="s">
        <v>262</v>
      </c>
      <c r="D112" s="72" t="s">
        <v>22</v>
      </c>
      <c r="E112" s="72">
        <v>54</v>
      </c>
      <c r="F112" s="52" t="s">
        <v>388</v>
      </c>
      <c r="G112" s="73">
        <v>1500</v>
      </c>
      <c r="H112" s="74">
        <f t="shared" si="3"/>
        <v>81000</v>
      </c>
    </row>
    <row r="113" spans="1:8" ht="17.25" x14ac:dyDescent="0.25">
      <c r="A113" s="70">
        <v>107</v>
      </c>
      <c r="B113" s="71" t="s">
        <v>575</v>
      </c>
      <c r="C113" s="52" t="s">
        <v>264</v>
      </c>
      <c r="D113" s="72" t="s">
        <v>22</v>
      </c>
      <c r="E113" s="72">
        <v>70</v>
      </c>
      <c r="F113" s="52" t="s">
        <v>388</v>
      </c>
      <c r="G113" s="73">
        <v>1500</v>
      </c>
      <c r="H113" s="74">
        <f t="shared" si="3"/>
        <v>105000</v>
      </c>
    </row>
    <row r="114" spans="1:8" ht="17.25" x14ac:dyDescent="0.25">
      <c r="A114" s="70">
        <v>108</v>
      </c>
      <c r="B114" s="71" t="s">
        <v>576</v>
      </c>
      <c r="C114" s="52" t="s">
        <v>266</v>
      </c>
      <c r="D114" s="72" t="s">
        <v>22</v>
      </c>
      <c r="E114" s="72">
        <v>2</v>
      </c>
      <c r="F114" s="52" t="s">
        <v>388</v>
      </c>
      <c r="G114" s="73">
        <v>1500</v>
      </c>
      <c r="H114" s="74">
        <f t="shared" si="3"/>
        <v>3000</v>
      </c>
    </row>
    <row r="115" spans="1:8" ht="17.25" x14ac:dyDescent="0.25">
      <c r="A115" s="70">
        <v>109</v>
      </c>
      <c r="B115" s="71" t="s">
        <v>577</v>
      </c>
      <c r="C115" s="52" t="s">
        <v>272</v>
      </c>
      <c r="D115" s="72" t="s">
        <v>22</v>
      </c>
      <c r="E115" s="72">
        <v>31</v>
      </c>
      <c r="F115" s="52" t="s">
        <v>388</v>
      </c>
      <c r="G115" s="73">
        <v>1500</v>
      </c>
      <c r="H115" s="74">
        <f t="shared" si="3"/>
        <v>46500</v>
      </c>
    </row>
    <row r="116" spans="1:8" ht="17.25" x14ac:dyDescent="0.25">
      <c r="A116" s="70">
        <v>110</v>
      </c>
      <c r="B116" s="71" t="s">
        <v>275</v>
      </c>
      <c r="C116" s="52" t="s">
        <v>274</v>
      </c>
      <c r="D116" s="72" t="s">
        <v>22</v>
      </c>
      <c r="E116" s="72">
        <v>103</v>
      </c>
      <c r="F116" s="52" t="s">
        <v>388</v>
      </c>
      <c r="G116" s="73">
        <v>1500</v>
      </c>
      <c r="H116" s="74">
        <f t="shared" si="3"/>
        <v>154500</v>
      </c>
    </row>
    <row r="117" spans="1:8" ht="17.25" x14ac:dyDescent="0.25">
      <c r="A117" s="70">
        <v>111</v>
      </c>
      <c r="B117" s="71" t="s">
        <v>578</v>
      </c>
      <c r="C117" s="52" t="s">
        <v>276</v>
      </c>
      <c r="D117" s="72" t="s">
        <v>22</v>
      </c>
      <c r="E117" s="72">
        <v>172</v>
      </c>
      <c r="F117" s="52" t="s">
        <v>388</v>
      </c>
      <c r="G117" s="73">
        <v>1500</v>
      </c>
      <c r="H117" s="74">
        <f t="shared" si="3"/>
        <v>258000</v>
      </c>
    </row>
    <row r="118" spans="1:8" ht="17.25" x14ac:dyDescent="0.25">
      <c r="A118" s="70">
        <v>112</v>
      </c>
      <c r="B118" s="71" t="s">
        <v>279</v>
      </c>
      <c r="C118" s="52" t="s">
        <v>278</v>
      </c>
      <c r="D118" s="72" t="s">
        <v>22</v>
      </c>
      <c r="E118" s="72">
        <v>80</v>
      </c>
      <c r="F118" s="52" t="s">
        <v>388</v>
      </c>
      <c r="G118" s="73">
        <v>1500</v>
      </c>
      <c r="H118" s="74">
        <f t="shared" si="3"/>
        <v>120000</v>
      </c>
    </row>
    <row r="119" spans="1:8" ht="17.25" x14ac:dyDescent="0.25">
      <c r="A119" s="70">
        <v>113</v>
      </c>
      <c r="B119" s="71" t="s">
        <v>579</v>
      </c>
      <c r="C119" s="52" t="s">
        <v>284</v>
      </c>
      <c r="D119" s="72" t="s">
        <v>22</v>
      </c>
      <c r="E119" s="72">
        <v>5</v>
      </c>
      <c r="F119" s="52" t="s">
        <v>388</v>
      </c>
      <c r="G119" s="73">
        <v>1500</v>
      </c>
      <c r="H119" s="74">
        <f t="shared" si="3"/>
        <v>7500</v>
      </c>
    </row>
    <row r="120" spans="1:8" ht="17.25" x14ac:dyDescent="0.25">
      <c r="A120" s="70">
        <v>114</v>
      </c>
      <c r="B120" s="71" t="s">
        <v>432</v>
      </c>
      <c r="C120" s="52" t="s">
        <v>433</v>
      </c>
      <c r="D120" s="72" t="s">
        <v>22</v>
      </c>
      <c r="E120" s="72">
        <v>2</v>
      </c>
      <c r="F120" s="52" t="s">
        <v>388</v>
      </c>
      <c r="G120" s="73">
        <v>1500</v>
      </c>
      <c r="H120" s="74">
        <f t="shared" si="3"/>
        <v>3000</v>
      </c>
    </row>
    <row r="121" spans="1:8" ht="17.25" x14ac:dyDescent="0.25">
      <c r="A121" s="70">
        <v>115</v>
      </c>
      <c r="B121" s="71" t="s">
        <v>434</v>
      </c>
      <c r="C121" s="52" t="s">
        <v>435</v>
      </c>
      <c r="D121" s="72" t="s">
        <v>22</v>
      </c>
      <c r="E121" s="72">
        <v>13</v>
      </c>
      <c r="F121" s="52" t="s">
        <v>388</v>
      </c>
      <c r="G121" s="73">
        <v>650000</v>
      </c>
      <c r="H121" s="74">
        <f t="shared" si="3"/>
        <v>8450000</v>
      </c>
    </row>
    <row r="122" spans="1:8" ht="17.25" x14ac:dyDescent="0.25">
      <c r="A122" s="68" t="s">
        <v>580</v>
      </c>
      <c r="B122" s="69" t="s">
        <v>581</v>
      </c>
      <c r="C122" s="48"/>
      <c r="D122" s="68"/>
      <c r="E122" s="68"/>
      <c r="F122" s="48"/>
      <c r="G122" s="73">
        <v>0</v>
      </c>
      <c r="H122" s="74">
        <f t="shared" si="3"/>
        <v>0</v>
      </c>
    </row>
    <row r="123" spans="1:8" ht="17.25" x14ac:dyDescent="0.25">
      <c r="A123" s="70">
        <v>1</v>
      </c>
      <c r="B123" s="71" t="s">
        <v>524</v>
      </c>
      <c r="C123" s="52" t="s">
        <v>436</v>
      </c>
      <c r="D123" s="72" t="s">
        <v>22</v>
      </c>
      <c r="E123" s="72">
        <v>774</v>
      </c>
      <c r="F123" s="52" t="s">
        <v>437</v>
      </c>
      <c r="G123" s="73">
        <v>6000</v>
      </c>
      <c r="H123" s="74">
        <f t="shared" si="3"/>
        <v>4644000</v>
      </c>
    </row>
    <row r="124" spans="1:8" ht="17.25" x14ac:dyDescent="0.25">
      <c r="A124" s="70">
        <v>2</v>
      </c>
      <c r="B124" s="71" t="s">
        <v>438</v>
      </c>
      <c r="C124" s="52" t="s">
        <v>439</v>
      </c>
      <c r="D124" s="72" t="s">
        <v>22</v>
      </c>
      <c r="E124" s="72">
        <v>207</v>
      </c>
      <c r="F124" s="52" t="s">
        <v>437</v>
      </c>
      <c r="G124" s="73">
        <v>6000</v>
      </c>
      <c r="H124" s="74">
        <f t="shared" si="3"/>
        <v>1242000</v>
      </c>
    </row>
    <row r="125" spans="1:8" ht="17.25" x14ac:dyDescent="0.25">
      <c r="A125" s="70">
        <v>3</v>
      </c>
      <c r="B125" s="71" t="s">
        <v>440</v>
      </c>
      <c r="C125" s="52" t="s">
        <v>441</v>
      </c>
      <c r="D125" s="72" t="s">
        <v>22</v>
      </c>
      <c r="E125" s="72">
        <v>50</v>
      </c>
      <c r="F125" s="52" t="s">
        <v>437</v>
      </c>
      <c r="G125" s="73">
        <v>6000</v>
      </c>
      <c r="H125" s="74">
        <f t="shared" si="3"/>
        <v>300000</v>
      </c>
    </row>
    <row r="126" spans="1:8" ht="33" x14ac:dyDescent="0.25">
      <c r="A126" s="70">
        <v>4</v>
      </c>
      <c r="B126" s="71" t="s">
        <v>582</v>
      </c>
      <c r="C126" s="52" t="s">
        <v>442</v>
      </c>
      <c r="D126" s="72" t="s">
        <v>22</v>
      </c>
      <c r="E126" s="72">
        <v>4</v>
      </c>
      <c r="F126" s="52" t="s">
        <v>443</v>
      </c>
      <c r="G126" s="73">
        <v>8000</v>
      </c>
      <c r="H126" s="74">
        <f t="shared" si="3"/>
        <v>32000</v>
      </c>
    </row>
    <row r="127" spans="1:8" ht="33" x14ac:dyDescent="0.25">
      <c r="A127" s="70">
        <v>5</v>
      </c>
      <c r="B127" s="71" t="s">
        <v>582</v>
      </c>
      <c r="C127" s="52" t="s">
        <v>442</v>
      </c>
      <c r="D127" s="72" t="s">
        <v>22</v>
      </c>
      <c r="E127" s="72">
        <v>215</v>
      </c>
      <c r="F127" s="52" t="s">
        <v>443</v>
      </c>
      <c r="G127" s="73">
        <v>8000</v>
      </c>
      <c r="H127" s="74">
        <f t="shared" si="3"/>
        <v>1720000</v>
      </c>
    </row>
    <row r="128" spans="1:8" ht="17.25" x14ac:dyDescent="0.25">
      <c r="A128" s="70">
        <v>6</v>
      </c>
      <c r="B128" s="71" t="s">
        <v>444</v>
      </c>
      <c r="C128" s="52" t="s">
        <v>445</v>
      </c>
      <c r="D128" s="72" t="s">
        <v>22</v>
      </c>
      <c r="E128" s="72">
        <v>6</v>
      </c>
      <c r="F128" s="52" t="s">
        <v>446</v>
      </c>
      <c r="G128" s="73">
        <v>20000</v>
      </c>
      <c r="H128" s="74">
        <f t="shared" si="3"/>
        <v>120000</v>
      </c>
    </row>
    <row r="129" spans="1:8" ht="17.25" x14ac:dyDescent="0.25">
      <c r="A129" s="70">
        <v>7</v>
      </c>
      <c r="B129" s="71" t="s">
        <v>583</v>
      </c>
      <c r="C129" s="52" t="s">
        <v>448</v>
      </c>
      <c r="D129" s="72" t="s">
        <v>22</v>
      </c>
      <c r="E129" s="72">
        <v>2</v>
      </c>
      <c r="F129" s="52" t="s">
        <v>446</v>
      </c>
      <c r="G129" s="73">
        <v>1300</v>
      </c>
      <c r="H129" s="74">
        <f t="shared" si="3"/>
        <v>2600</v>
      </c>
    </row>
    <row r="130" spans="1:8" ht="17.25" x14ac:dyDescent="0.25">
      <c r="A130" s="70">
        <v>8</v>
      </c>
      <c r="B130" s="71" t="s">
        <v>584</v>
      </c>
      <c r="C130" s="52" t="s">
        <v>450</v>
      </c>
      <c r="D130" s="72" t="s">
        <v>22</v>
      </c>
      <c r="E130" s="72">
        <v>10</v>
      </c>
      <c r="F130" s="52" t="s">
        <v>446</v>
      </c>
      <c r="G130" s="73">
        <v>1300</v>
      </c>
      <c r="H130" s="74">
        <f t="shared" si="3"/>
        <v>13000</v>
      </c>
    </row>
    <row r="131" spans="1:8" ht="17.25" x14ac:dyDescent="0.25">
      <c r="A131" s="70">
        <v>9</v>
      </c>
      <c r="B131" s="71" t="s">
        <v>584</v>
      </c>
      <c r="C131" s="52" t="s">
        <v>450</v>
      </c>
      <c r="D131" s="72" t="s">
        <v>22</v>
      </c>
      <c r="E131" s="72">
        <v>10</v>
      </c>
      <c r="F131" s="52" t="s">
        <v>446</v>
      </c>
      <c r="G131" s="73">
        <v>1300</v>
      </c>
      <c r="H131" s="74">
        <f t="shared" si="3"/>
        <v>13000</v>
      </c>
    </row>
    <row r="132" spans="1:8" ht="17.25" x14ac:dyDescent="0.25">
      <c r="A132" s="70">
        <v>10</v>
      </c>
      <c r="B132" s="71" t="s">
        <v>584</v>
      </c>
      <c r="C132" s="52" t="s">
        <v>450</v>
      </c>
      <c r="D132" s="72" t="s">
        <v>22</v>
      </c>
      <c r="E132" s="72">
        <v>10</v>
      </c>
      <c r="F132" s="52" t="s">
        <v>446</v>
      </c>
      <c r="G132" s="73">
        <v>1300</v>
      </c>
      <c r="H132" s="74">
        <f t="shared" si="3"/>
        <v>13000</v>
      </c>
    </row>
    <row r="133" spans="1:8" ht="17.25" x14ac:dyDescent="0.25">
      <c r="A133" s="70">
        <v>11</v>
      </c>
      <c r="B133" s="71" t="s">
        <v>584</v>
      </c>
      <c r="C133" s="52" t="s">
        <v>450</v>
      </c>
      <c r="D133" s="72" t="s">
        <v>22</v>
      </c>
      <c r="E133" s="72">
        <v>10</v>
      </c>
      <c r="F133" s="52" t="s">
        <v>446</v>
      </c>
      <c r="G133" s="73">
        <v>1300</v>
      </c>
      <c r="H133" s="74">
        <f t="shared" si="3"/>
        <v>13000</v>
      </c>
    </row>
    <row r="134" spans="1:8" ht="17.25" x14ac:dyDescent="0.25">
      <c r="A134" s="70">
        <v>12</v>
      </c>
      <c r="B134" s="71" t="s">
        <v>584</v>
      </c>
      <c r="C134" s="52" t="s">
        <v>450</v>
      </c>
      <c r="D134" s="72" t="s">
        <v>22</v>
      </c>
      <c r="E134" s="72">
        <v>10</v>
      </c>
      <c r="F134" s="52" t="s">
        <v>446</v>
      </c>
      <c r="G134" s="73">
        <v>1300</v>
      </c>
      <c r="H134" s="74">
        <f t="shared" si="3"/>
        <v>13000</v>
      </c>
    </row>
    <row r="135" spans="1:8" ht="17.25" x14ac:dyDescent="0.25">
      <c r="A135" s="70">
        <v>13</v>
      </c>
      <c r="B135" s="71" t="s">
        <v>584</v>
      </c>
      <c r="C135" s="52" t="s">
        <v>450</v>
      </c>
      <c r="D135" s="72" t="s">
        <v>22</v>
      </c>
      <c r="E135" s="72">
        <v>10</v>
      </c>
      <c r="F135" s="52" t="s">
        <v>446</v>
      </c>
      <c r="G135" s="73">
        <v>1300</v>
      </c>
      <c r="H135" s="74">
        <f t="shared" ref="H135:H166" si="4">G135*E135</f>
        <v>13000</v>
      </c>
    </row>
    <row r="136" spans="1:8" ht="17.25" x14ac:dyDescent="0.25">
      <c r="A136" s="70">
        <v>14</v>
      </c>
      <c r="B136" s="71" t="s">
        <v>584</v>
      </c>
      <c r="C136" s="52" t="s">
        <v>450</v>
      </c>
      <c r="D136" s="72" t="s">
        <v>22</v>
      </c>
      <c r="E136" s="72">
        <v>10</v>
      </c>
      <c r="F136" s="52" t="s">
        <v>446</v>
      </c>
      <c r="G136" s="73">
        <v>1300</v>
      </c>
      <c r="H136" s="74">
        <f t="shared" si="4"/>
        <v>13000</v>
      </c>
    </row>
    <row r="137" spans="1:8" ht="17.25" x14ac:dyDescent="0.25">
      <c r="A137" s="70">
        <v>15</v>
      </c>
      <c r="B137" s="71" t="s">
        <v>584</v>
      </c>
      <c r="C137" s="52" t="s">
        <v>450</v>
      </c>
      <c r="D137" s="72" t="s">
        <v>22</v>
      </c>
      <c r="E137" s="72">
        <v>10</v>
      </c>
      <c r="F137" s="52" t="s">
        <v>446</v>
      </c>
      <c r="G137" s="73">
        <v>1300</v>
      </c>
      <c r="H137" s="74">
        <f t="shared" si="4"/>
        <v>13000</v>
      </c>
    </row>
    <row r="138" spans="1:8" ht="17.25" x14ac:dyDescent="0.25">
      <c r="A138" s="70">
        <v>16</v>
      </c>
      <c r="B138" s="71" t="s">
        <v>584</v>
      </c>
      <c r="C138" s="52" t="s">
        <v>450</v>
      </c>
      <c r="D138" s="72" t="s">
        <v>22</v>
      </c>
      <c r="E138" s="72">
        <v>10</v>
      </c>
      <c r="F138" s="52" t="s">
        <v>446</v>
      </c>
      <c r="G138" s="73">
        <v>1300</v>
      </c>
      <c r="H138" s="74">
        <f t="shared" si="4"/>
        <v>13000</v>
      </c>
    </row>
    <row r="139" spans="1:8" ht="17.25" x14ac:dyDescent="0.25">
      <c r="A139" s="70">
        <v>17</v>
      </c>
      <c r="B139" s="71" t="s">
        <v>584</v>
      </c>
      <c r="C139" s="52" t="s">
        <v>450</v>
      </c>
      <c r="D139" s="72" t="s">
        <v>22</v>
      </c>
      <c r="E139" s="72">
        <v>70</v>
      </c>
      <c r="F139" s="52" t="s">
        <v>446</v>
      </c>
      <c r="G139" s="73">
        <v>1300</v>
      </c>
      <c r="H139" s="74">
        <f t="shared" si="4"/>
        <v>91000</v>
      </c>
    </row>
    <row r="140" spans="1:8" ht="17.25" x14ac:dyDescent="0.25">
      <c r="A140" s="70">
        <v>18</v>
      </c>
      <c r="B140" s="71" t="s">
        <v>584</v>
      </c>
      <c r="C140" s="52" t="s">
        <v>450</v>
      </c>
      <c r="D140" s="72" t="s">
        <v>22</v>
      </c>
      <c r="E140" s="72">
        <v>10</v>
      </c>
      <c r="F140" s="52" t="s">
        <v>446</v>
      </c>
      <c r="G140" s="73">
        <v>1300</v>
      </c>
      <c r="H140" s="74">
        <f t="shared" si="4"/>
        <v>13000</v>
      </c>
    </row>
    <row r="141" spans="1:8" ht="17.25" x14ac:dyDescent="0.25">
      <c r="A141" s="70">
        <v>19</v>
      </c>
      <c r="B141" s="71" t="s">
        <v>584</v>
      </c>
      <c r="C141" s="52" t="s">
        <v>450</v>
      </c>
      <c r="D141" s="72" t="s">
        <v>22</v>
      </c>
      <c r="E141" s="72">
        <v>10</v>
      </c>
      <c r="F141" s="52" t="s">
        <v>446</v>
      </c>
      <c r="G141" s="73">
        <v>1300</v>
      </c>
      <c r="H141" s="74">
        <f t="shared" si="4"/>
        <v>13000</v>
      </c>
    </row>
    <row r="142" spans="1:8" ht="17.25" x14ac:dyDescent="0.25">
      <c r="A142" s="70">
        <v>20</v>
      </c>
      <c r="B142" s="71" t="s">
        <v>584</v>
      </c>
      <c r="C142" s="52" t="s">
        <v>450</v>
      </c>
      <c r="D142" s="72" t="s">
        <v>22</v>
      </c>
      <c r="E142" s="72">
        <v>10</v>
      </c>
      <c r="F142" s="52" t="s">
        <v>446</v>
      </c>
      <c r="G142" s="73">
        <v>1300</v>
      </c>
      <c r="H142" s="74">
        <f t="shared" si="4"/>
        <v>13000</v>
      </c>
    </row>
    <row r="143" spans="1:8" ht="17.25" x14ac:dyDescent="0.25">
      <c r="A143" s="70">
        <v>21</v>
      </c>
      <c r="B143" s="71" t="s">
        <v>584</v>
      </c>
      <c r="C143" s="52" t="s">
        <v>450</v>
      </c>
      <c r="D143" s="72" t="s">
        <v>22</v>
      </c>
      <c r="E143" s="72">
        <v>10</v>
      </c>
      <c r="F143" s="52" t="s">
        <v>446</v>
      </c>
      <c r="G143" s="73">
        <v>1300</v>
      </c>
      <c r="H143" s="74">
        <f t="shared" si="4"/>
        <v>13000</v>
      </c>
    </row>
    <row r="144" spans="1:8" ht="17.25" x14ac:dyDescent="0.25">
      <c r="A144" s="70">
        <v>22</v>
      </c>
      <c r="B144" s="71" t="s">
        <v>585</v>
      </c>
      <c r="C144" s="52" t="s">
        <v>452</v>
      </c>
      <c r="D144" s="72" t="s">
        <v>22</v>
      </c>
      <c r="E144" s="72">
        <v>594</v>
      </c>
      <c r="F144" s="52" t="s">
        <v>446</v>
      </c>
      <c r="G144" s="73">
        <v>1000</v>
      </c>
      <c r="H144" s="74">
        <f t="shared" si="4"/>
        <v>594000</v>
      </c>
    </row>
    <row r="145" spans="1:8" ht="17.25" x14ac:dyDescent="0.25">
      <c r="A145" s="68" t="s">
        <v>586</v>
      </c>
      <c r="B145" s="69" t="s">
        <v>587</v>
      </c>
      <c r="C145" s="48"/>
      <c r="D145" s="68"/>
      <c r="E145" s="68"/>
      <c r="F145" s="48"/>
      <c r="G145" s="73">
        <v>0</v>
      </c>
      <c r="H145" s="74">
        <f t="shared" si="4"/>
        <v>0</v>
      </c>
    </row>
    <row r="146" spans="1:8" ht="17.25" x14ac:dyDescent="0.25">
      <c r="A146" s="70">
        <v>1</v>
      </c>
      <c r="B146" s="71" t="s">
        <v>454</v>
      </c>
      <c r="C146" s="52"/>
      <c r="D146" s="72" t="s">
        <v>22</v>
      </c>
      <c r="E146" s="72">
        <v>11</v>
      </c>
      <c r="F146" s="52"/>
      <c r="G146" s="73">
        <v>23000</v>
      </c>
      <c r="H146" s="74">
        <f t="shared" si="4"/>
        <v>253000</v>
      </c>
    </row>
    <row r="147" spans="1:8" ht="17.25" x14ac:dyDescent="0.25">
      <c r="A147" s="70">
        <v>2</v>
      </c>
      <c r="B147" s="71" t="s">
        <v>455</v>
      </c>
      <c r="C147" s="52"/>
      <c r="D147" s="72" t="s">
        <v>22</v>
      </c>
      <c r="E147" s="72">
        <v>2</v>
      </c>
      <c r="F147" s="52"/>
      <c r="G147" s="73">
        <v>2000</v>
      </c>
      <c r="H147" s="74">
        <f t="shared" si="4"/>
        <v>4000</v>
      </c>
    </row>
    <row r="148" spans="1:8" ht="17.25" x14ac:dyDescent="0.25">
      <c r="A148" s="70">
        <v>3</v>
      </c>
      <c r="B148" s="71" t="s">
        <v>456</v>
      </c>
      <c r="C148" s="52"/>
      <c r="D148" s="72" t="s">
        <v>22</v>
      </c>
      <c r="E148" s="72">
        <v>1</v>
      </c>
      <c r="F148" s="52"/>
      <c r="G148" s="73">
        <v>10000</v>
      </c>
      <c r="H148" s="74">
        <f t="shared" si="4"/>
        <v>10000</v>
      </c>
    </row>
    <row r="149" spans="1:8" ht="17.25" x14ac:dyDescent="0.25">
      <c r="A149" s="70">
        <v>4</v>
      </c>
      <c r="B149" s="71" t="s">
        <v>457</v>
      </c>
      <c r="C149" s="52"/>
      <c r="D149" s="72" t="s">
        <v>22</v>
      </c>
      <c r="E149" s="72">
        <v>1</v>
      </c>
      <c r="F149" s="52"/>
      <c r="G149" s="73">
        <v>10000</v>
      </c>
      <c r="H149" s="74">
        <f t="shared" si="4"/>
        <v>10000</v>
      </c>
    </row>
    <row r="150" spans="1:8" ht="17.25" x14ac:dyDescent="0.25">
      <c r="A150" s="70">
        <v>5</v>
      </c>
      <c r="B150" s="71" t="s">
        <v>458</v>
      </c>
      <c r="C150" s="52"/>
      <c r="D150" s="72" t="s">
        <v>22</v>
      </c>
      <c r="E150" s="72">
        <v>1</v>
      </c>
      <c r="F150" s="52"/>
      <c r="G150" s="73">
        <v>10000</v>
      </c>
      <c r="H150" s="74">
        <f t="shared" si="4"/>
        <v>10000</v>
      </c>
    </row>
    <row r="151" spans="1:8" ht="17.25" x14ac:dyDescent="0.25">
      <c r="A151" s="70">
        <v>6</v>
      </c>
      <c r="B151" s="71" t="s">
        <v>352</v>
      </c>
      <c r="C151" s="52"/>
      <c r="D151" s="72" t="s">
        <v>22</v>
      </c>
      <c r="E151" s="72">
        <v>4</v>
      </c>
      <c r="F151" s="52"/>
      <c r="G151" s="73">
        <v>15000</v>
      </c>
      <c r="H151" s="74">
        <f t="shared" si="4"/>
        <v>60000</v>
      </c>
    </row>
    <row r="152" spans="1:8" ht="17.25" x14ac:dyDescent="0.25">
      <c r="A152" s="70">
        <v>7</v>
      </c>
      <c r="B152" s="71" t="s">
        <v>459</v>
      </c>
      <c r="C152" s="52"/>
      <c r="D152" s="72" t="s">
        <v>22</v>
      </c>
      <c r="E152" s="72">
        <v>2</v>
      </c>
      <c r="F152" s="52"/>
      <c r="G152" s="73">
        <v>15000</v>
      </c>
      <c r="H152" s="74">
        <f t="shared" si="4"/>
        <v>30000</v>
      </c>
    </row>
    <row r="153" spans="1:8" ht="17.25" x14ac:dyDescent="0.25">
      <c r="A153" s="70">
        <v>8</v>
      </c>
      <c r="B153" s="71" t="s">
        <v>460</v>
      </c>
      <c r="C153" s="52"/>
      <c r="D153" s="72" t="s">
        <v>22</v>
      </c>
      <c r="E153" s="72">
        <v>2</v>
      </c>
      <c r="F153" s="52"/>
      <c r="G153" s="73">
        <v>15000</v>
      </c>
      <c r="H153" s="74">
        <f t="shared" si="4"/>
        <v>30000</v>
      </c>
    </row>
    <row r="154" spans="1:8" ht="17.25" x14ac:dyDescent="0.25">
      <c r="A154" s="70">
        <v>9</v>
      </c>
      <c r="B154" s="71" t="s">
        <v>461</v>
      </c>
      <c r="C154" s="52"/>
      <c r="D154" s="72" t="s">
        <v>22</v>
      </c>
      <c r="E154" s="72">
        <v>1</v>
      </c>
      <c r="F154" s="52"/>
      <c r="G154" s="73">
        <v>15000</v>
      </c>
      <c r="H154" s="74">
        <f t="shared" si="4"/>
        <v>15000</v>
      </c>
    </row>
    <row r="155" spans="1:8" ht="17.25" x14ac:dyDescent="0.25">
      <c r="A155" s="70">
        <v>10</v>
      </c>
      <c r="B155" s="71" t="s">
        <v>462</v>
      </c>
      <c r="C155" s="52"/>
      <c r="D155" s="72" t="s">
        <v>22</v>
      </c>
      <c r="E155" s="72">
        <v>2</v>
      </c>
      <c r="F155" s="52"/>
      <c r="G155" s="73">
        <v>5000</v>
      </c>
      <c r="H155" s="74">
        <f t="shared" si="4"/>
        <v>10000</v>
      </c>
    </row>
    <row r="156" spans="1:8" ht="17.25" x14ac:dyDescent="0.25">
      <c r="A156" s="70">
        <v>11</v>
      </c>
      <c r="B156" s="71" t="s">
        <v>463</v>
      </c>
      <c r="C156" s="52"/>
      <c r="D156" s="72" t="s">
        <v>22</v>
      </c>
      <c r="E156" s="72">
        <v>8</v>
      </c>
      <c r="F156" s="52"/>
      <c r="G156" s="73">
        <v>5000</v>
      </c>
      <c r="H156" s="74">
        <f t="shared" si="4"/>
        <v>40000</v>
      </c>
    </row>
    <row r="157" spans="1:8" ht="17.25" x14ac:dyDescent="0.25">
      <c r="A157" s="70">
        <v>12</v>
      </c>
      <c r="B157" s="71" t="s">
        <v>464</v>
      </c>
      <c r="C157" s="52"/>
      <c r="D157" s="72" t="s">
        <v>22</v>
      </c>
      <c r="E157" s="72">
        <v>2</v>
      </c>
      <c r="F157" s="52"/>
      <c r="G157" s="73">
        <v>25000</v>
      </c>
      <c r="H157" s="74">
        <f t="shared" si="4"/>
        <v>50000</v>
      </c>
    </row>
    <row r="158" spans="1:8" ht="17.25" x14ac:dyDescent="0.25">
      <c r="A158" s="70">
        <v>13</v>
      </c>
      <c r="B158" s="71" t="s">
        <v>465</v>
      </c>
      <c r="C158" s="52"/>
      <c r="D158" s="72" t="s">
        <v>22</v>
      </c>
      <c r="E158" s="72">
        <v>2</v>
      </c>
      <c r="F158" s="52"/>
      <c r="G158" s="73">
        <v>115000</v>
      </c>
      <c r="H158" s="74">
        <f t="shared" si="4"/>
        <v>230000</v>
      </c>
    </row>
    <row r="159" spans="1:8" ht="17.25" x14ac:dyDescent="0.25">
      <c r="A159" s="70">
        <v>14</v>
      </c>
      <c r="B159" s="71" t="s">
        <v>466</v>
      </c>
      <c r="C159" s="52"/>
      <c r="D159" s="72" t="s">
        <v>22</v>
      </c>
      <c r="E159" s="72">
        <v>1</v>
      </c>
      <c r="F159" s="52"/>
      <c r="G159" s="73">
        <v>30000</v>
      </c>
      <c r="H159" s="74">
        <f t="shared" si="4"/>
        <v>30000</v>
      </c>
    </row>
    <row r="160" spans="1:8" ht="17.25" x14ac:dyDescent="0.25">
      <c r="A160" s="70">
        <v>15</v>
      </c>
      <c r="B160" s="71" t="s">
        <v>467</v>
      </c>
      <c r="C160" s="52"/>
      <c r="D160" s="72" t="s">
        <v>22</v>
      </c>
      <c r="E160" s="72">
        <v>1</v>
      </c>
      <c r="F160" s="52"/>
      <c r="G160" s="73">
        <v>25000</v>
      </c>
      <c r="H160" s="74">
        <f t="shared" si="4"/>
        <v>25000</v>
      </c>
    </row>
    <row r="161" spans="1:8" ht="51.75" x14ac:dyDescent="0.25">
      <c r="A161" s="70">
        <v>16</v>
      </c>
      <c r="B161" s="71" t="s">
        <v>588</v>
      </c>
      <c r="C161" s="52"/>
      <c r="D161" s="72" t="s">
        <v>22</v>
      </c>
      <c r="E161" s="72">
        <v>2</v>
      </c>
      <c r="F161" s="52"/>
      <c r="G161" s="73">
        <v>10000</v>
      </c>
      <c r="H161" s="74">
        <f t="shared" si="4"/>
        <v>20000</v>
      </c>
    </row>
    <row r="162" spans="1:8" ht="17.25" x14ac:dyDescent="0.25">
      <c r="A162" s="70">
        <v>17</v>
      </c>
      <c r="B162" s="71" t="s">
        <v>469</v>
      </c>
      <c r="C162" s="52"/>
      <c r="D162" s="72" t="s">
        <v>22</v>
      </c>
      <c r="E162" s="72">
        <v>1</v>
      </c>
      <c r="F162" s="52"/>
      <c r="G162" s="73">
        <v>12000</v>
      </c>
      <c r="H162" s="74">
        <f t="shared" si="4"/>
        <v>12000</v>
      </c>
    </row>
    <row r="163" spans="1:8" ht="17.25" x14ac:dyDescent="0.25">
      <c r="A163" s="70">
        <v>18</v>
      </c>
      <c r="B163" s="71" t="s">
        <v>470</v>
      </c>
      <c r="C163" s="52"/>
      <c r="D163" s="72" t="s">
        <v>22</v>
      </c>
      <c r="E163" s="72">
        <v>1</v>
      </c>
      <c r="F163" s="52"/>
      <c r="G163" s="73">
        <v>250000</v>
      </c>
      <c r="H163" s="74">
        <f t="shared" si="4"/>
        <v>250000</v>
      </c>
    </row>
    <row r="164" spans="1:8" ht="17.25" x14ac:dyDescent="0.25">
      <c r="A164" s="70">
        <v>19</v>
      </c>
      <c r="B164" s="71" t="s">
        <v>471</v>
      </c>
      <c r="C164" s="52"/>
      <c r="D164" s="72" t="s">
        <v>22</v>
      </c>
      <c r="E164" s="72">
        <v>1</v>
      </c>
      <c r="F164" s="52"/>
      <c r="G164" s="73">
        <v>12000</v>
      </c>
      <c r="H164" s="74">
        <f t="shared" si="4"/>
        <v>12000</v>
      </c>
    </row>
    <row r="165" spans="1:8" ht="17.25" x14ac:dyDescent="0.25">
      <c r="A165" s="70">
        <v>20</v>
      </c>
      <c r="B165" s="71" t="s">
        <v>472</v>
      </c>
      <c r="C165" s="52"/>
      <c r="D165" s="72" t="s">
        <v>22</v>
      </c>
      <c r="E165" s="72">
        <v>9</v>
      </c>
      <c r="F165" s="52"/>
      <c r="G165" s="73">
        <v>2500</v>
      </c>
      <c r="H165" s="74">
        <f t="shared" si="4"/>
        <v>22500</v>
      </c>
    </row>
    <row r="166" spans="1:8" ht="17.25" x14ac:dyDescent="0.25">
      <c r="A166" s="70">
        <v>21</v>
      </c>
      <c r="B166" s="71" t="s">
        <v>473</v>
      </c>
      <c r="C166" s="52"/>
      <c r="D166" s="72" t="s">
        <v>22</v>
      </c>
      <c r="E166" s="72">
        <v>8</v>
      </c>
      <c r="F166" s="52"/>
      <c r="G166" s="73">
        <v>2500</v>
      </c>
      <c r="H166" s="74">
        <f t="shared" si="4"/>
        <v>20000</v>
      </c>
    </row>
    <row r="167" spans="1:8" ht="17.25" x14ac:dyDescent="0.25">
      <c r="A167" s="70">
        <v>22</v>
      </c>
      <c r="B167" s="71" t="s">
        <v>474</v>
      </c>
      <c r="C167" s="52"/>
      <c r="D167" s="72" t="s">
        <v>22</v>
      </c>
      <c r="E167" s="72">
        <v>4</v>
      </c>
      <c r="F167" s="52"/>
      <c r="G167" s="73">
        <v>2500</v>
      </c>
      <c r="H167" s="74">
        <f t="shared" ref="H167:H188" si="5">G167*E167</f>
        <v>10000</v>
      </c>
    </row>
    <row r="168" spans="1:8" ht="17.25" x14ac:dyDescent="0.25">
      <c r="A168" s="70">
        <v>23</v>
      </c>
      <c r="B168" s="71" t="s">
        <v>475</v>
      </c>
      <c r="C168" s="52"/>
      <c r="D168" s="72" t="s">
        <v>22</v>
      </c>
      <c r="E168" s="72">
        <v>1</v>
      </c>
      <c r="F168" s="52"/>
      <c r="G168" s="73">
        <v>55000</v>
      </c>
      <c r="H168" s="74">
        <f t="shared" si="5"/>
        <v>55000</v>
      </c>
    </row>
    <row r="169" spans="1:8" ht="17.25" x14ac:dyDescent="0.25">
      <c r="A169" s="70">
        <v>24</v>
      </c>
      <c r="B169" s="71" t="s">
        <v>476</v>
      </c>
      <c r="C169" s="52"/>
      <c r="D169" s="72" t="s">
        <v>22</v>
      </c>
      <c r="E169" s="72">
        <v>4</v>
      </c>
      <c r="F169" s="52"/>
      <c r="G169" s="73">
        <v>1000</v>
      </c>
      <c r="H169" s="74">
        <f t="shared" si="5"/>
        <v>4000</v>
      </c>
    </row>
    <row r="170" spans="1:8" ht="17.25" x14ac:dyDescent="0.25">
      <c r="A170" s="70">
        <v>25</v>
      </c>
      <c r="B170" s="71" t="s">
        <v>477</v>
      </c>
      <c r="C170" s="52"/>
      <c r="D170" s="72" t="s">
        <v>22</v>
      </c>
      <c r="E170" s="72">
        <v>1</v>
      </c>
      <c r="F170" s="52"/>
      <c r="G170" s="73">
        <v>6000</v>
      </c>
      <c r="H170" s="74">
        <f t="shared" si="5"/>
        <v>6000</v>
      </c>
    </row>
    <row r="171" spans="1:8" ht="17.25" x14ac:dyDescent="0.25">
      <c r="A171" s="70">
        <v>26</v>
      </c>
      <c r="B171" s="71" t="s">
        <v>478</v>
      </c>
      <c r="C171" s="52"/>
      <c r="D171" s="72" t="s">
        <v>22</v>
      </c>
      <c r="E171" s="72">
        <v>2</v>
      </c>
      <c r="F171" s="52"/>
      <c r="G171" s="73">
        <v>10000</v>
      </c>
      <c r="H171" s="74">
        <f t="shared" si="5"/>
        <v>20000</v>
      </c>
    </row>
    <row r="172" spans="1:8" ht="17.25" x14ac:dyDescent="0.25">
      <c r="A172" s="70">
        <v>27</v>
      </c>
      <c r="B172" s="71" t="s">
        <v>479</v>
      </c>
      <c r="C172" s="52"/>
      <c r="D172" s="72" t="s">
        <v>22</v>
      </c>
      <c r="E172" s="72">
        <v>2</v>
      </c>
      <c r="F172" s="52"/>
      <c r="G172" s="73">
        <v>5000</v>
      </c>
      <c r="H172" s="74">
        <f t="shared" si="5"/>
        <v>10000</v>
      </c>
    </row>
    <row r="173" spans="1:8" ht="17.25" x14ac:dyDescent="0.25">
      <c r="A173" s="70">
        <v>28</v>
      </c>
      <c r="B173" s="71" t="s">
        <v>480</v>
      </c>
      <c r="C173" s="52"/>
      <c r="D173" s="72" t="s">
        <v>22</v>
      </c>
      <c r="E173" s="72">
        <v>3</v>
      </c>
      <c r="F173" s="52"/>
      <c r="G173" s="73">
        <v>5000</v>
      </c>
      <c r="H173" s="74">
        <f t="shared" si="5"/>
        <v>15000</v>
      </c>
    </row>
    <row r="174" spans="1:8" ht="17.25" x14ac:dyDescent="0.25">
      <c r="A174" s="70">
        <v>29</v>
      </c>
      <c r="B174" s="71" t="s">
        <v>481</v>
      </c>
      <c r="C174" s="52"/>
      <c r="D174" s="72" t="s">
        <v>22</v>
      </c>
      <c r="E174" s="72">
        <v>2</v>
      </c>
      <c r="F174" s="52"/>
      <c r="G174" s="73">
        <v>5000</v>
      </c>
      <c r="H174" s="74">
        <f t="shared" si="5"/>
        <v>10000</v>
      </c>
    </row>
    <row r="175" spans="1:8" ht="17.25" x14ac:dyDescent="0.25">
      <c r="A175" s="70">
        <v>30</v>
      </c>
      <c r="B175" s="71" t="s">
        <v>482</v>
      </c>
      <c r="C175" s="52"/>
      <c r="D175" s="72" t="s">
        <v>22</v>
      </c>
      <c r="E175" s="72">
        <v>1</v>
      </c>
      <c r="F175" s="52"/>
      <c r="G175" s="73">
        <v>60000</v>
      </c>
      <c r="H175" s="74">
        <f t="shared" si="5"/>
        <v>60000</v>
      </c>
    </row>
    <row r="176" spans="1:8" ht="17.25" x14ac:dyDescent="0.25">
      <c r="A176" s="70">
        <v>31</v>
      </c>
      <c r="B176" s="71" t="s">
        <v>483</v>
      </c>
      <c r="C176" s="52"/>
      <c r="D176" s="72" t="s">
        <v>22</v>
      </c>
      <c r="E176" s="72">
        <v>2</v>
      </c>
      <c r="F176" s="52"/>
      <c r="G176" s="73">
        <v>10000</v>
      </c>
      <c r="H176" s="74">
        <f t="shared" si="5"/>
        <v>20000</v>
      </c>
    </row>
    <row r="177" spans="1:8" ht="17.25" x14ac:dyDescent="0.25">
      <c r="A177" s="70">
        <v>32</v>
      </c>
      <c r="B177" s="71" t="s">
        <v>484</v>
      </c>
      <c r="C177" s="52"/>
      <c r="D177" s="72" t="s">
        <v>22</v>
      </c>
      <c r="E177" s="72">
        <v>1</v>
      </c>
      <c r="F177" s="52"/>
      <c r="G177" s="73">
        <v>55000</v>
      </c>
      <c r="H177" s="74">
        <f t="shared" si="5"/>
        <v>55000</v>
      </c>
    </row>
    <row r="178" spans="1:8" ht="17.25" x14ac:dyDescent="0.25">
      <c r="A178" s="70">
        <v>33</v>
      </c>
      <c r="B178" s="71" t="s">
        <v>485</v>
      </c>
      <c r="C178" s="52"/>
      <c r="D178" s="72" t="s">
        <v>22</v>
      </c>
      <c r="E178" s="72">
        <v>3</v>
      </c>
      <c r="F178" s="52"/>
      <c r="G178" s="73">
        <v>110000</v>
      </c>
      <c r="H178" s="74">
        <f t="shared" si="5"/>
        <v>330000</v>
      </c>
    </row>
    <row r="179" spans="1:8" ht="17.25" x14ac:dyDescent="0.25">
      <c r="A179" s="70">
        <v>34</v>
      </c>
      <c r="B179" s="71" t="s">
        <v>486</v>
      </c>
      <c r="C179" s="52"/>
      <c r="D179" s="72" t="s">
        <v>11</v>
      </c>
      <c r="E179" s="72">
        <v>150</v>
      </c>
      <c r="F179" s="52"/>
      <c r="G179" s="73">
        <v>650</v>
      </c>
      <c r="H179" s="74">
        <f t="shared" si="5"/>
        <v>97500</v>
      </c>
    </row>
    <row r="180" spans="1:8" ht="17.25" x14ac:dyDescent="0.25">
      <c r="A180" s="68" t="s">
        <v>589</v>
      </c>
      <c r="B180" s="76" t="s">
        <v>590</v>
      </c>
      <c r="C180" s="48"/>
      <c r="D180" s="68"/>
      <c r="E180" s="68"/>
      <c r="F180" s="48"/>
      <c r="G180" s="73">
        <v>0</v>
      </c>
      <c r="H180" s="74">
        <f t="shared" si="5"/>
        <v>0</v>
      </c>
    </row>
    <row r="181" spans="1:8" ht="17.25" x14ac:dyDescent="0.25">
      <c r="A181" s="70">
        <v>1</v>
      </c>
      <c r="B181" s="71" t="s">
        <v>591</v>
      </c>
      <c r="C181" s="52"/>
      <c r="D181" s="72" t="s">
        <v>22</v>
      </c>
      <c r="E181" s="72">
        <v>1</v>
      </c>
      <c r="F181" s="52"/>
      <c r="G181" s="73">
        <v>10000</v>
      </c>
      <c r="H181" s="74">
        <f t="shared" si="5"/>
        <v>10000</v>
      </c>
    </row>
    <row r="182" spans="1:8" ht="17.25" x14ac:dyDescent="0.25">
      <c r="A182" s="70">
        <v>2</v>
      </c>
      <c r="B182" s="71" t="s">
        <v>592</v>
      </c>
      <c r="C182" s="52"/>
      <c r="D182" s="72" t="s">
        <v>22</v>
      </c>
      <c r="E182" s="72">
        <v>1</v>
      </c>
      <c r="F182" s="52"/>
      <c r="G182" s="73">
        <v>10000</v>
      </c>
      <c r="H182" s="74">
        <f t="shared" si="5"/>
        <v>10000</v>
      </c>
    </row>
    <row r="183" spans="1:8" ht="17.25" x14ac:dyDescent="0.25">
      <c r="A183" s="70">
        <v>3</v>
      </c>
      <c r="B183" s="71" t="s">
        <v>593</v>
      </c>
      <c r="C183" s="52"/>
      <c r="D183" s="72" t="s">
        <v>22</v>
      </c>
      <c r="E183" s="72">
        <v>1</v>
      </c>
      <c r="F183" s="52"/>
      <c r="G183" s="73">
        <v>10000</v>
      </c>
      <c r="H183" s="74">
        <f t="shared" si="5"/>
        <v>10000</v>
      </c>
    </row>
    <row r="184" spans="1:8" ht="17.25" x14ac:dyDescent="0.25">
      <c r="A184" s="70">
        <v>4</v>
      </c>
      <c r="B184" s="71" t="s">
        <v>594</v>
      </c>
      <c r="C184" s="52"/>
      <c r="D184" s="72" t="s">
        <v>22</v>
      </c>
      <c r="E184" s="72">
        <v>1</v>
      </c>
      <c r="F184" s="52"/>
      <c r="G184" s="73">
        <v>30000</v>
      </c>
      <c r="H184" s="74">
        <f t="shared" si="5"/>
        <v>30000</v>
      </c>
    </row>
    <row r="185" spans="1:8" ht="17.25" x14ac:dyDescent="0.25">
      <c r="A185" s="70">
        <v>5</v>
      </c>
      <c r="B185" s="71" t="s">
        <v>595</v>
      </c>
      <c r="C185" s="52"/>
      <c r="D185" s="72" t="s">
        <v>22</v>
      </c>
      <c r="E185" s="72">
        <v>1</v>
      </c>
      <c r="F185" s="52"/>
      <c r="G185" s="73">
        <v>30000</v>
      </c>
      <c r="H185" s="74">
        <f t="shared" si="5"/>
        <v>30000</v>
      </c>
    </row>
    <row r="186" spans="1:8" ht="17.25" x14ac:dyDescent="0.25">
      <c r="A186" s="70">
        <v>6</v>
      </c>
      <c r="B186" s="71" t="s">
        <v>596</v>
      </c>
      <c r="C186" s="52"/>
      <c r="D186" s="72" t="s">
        <v>22</v>
      </c>
      <c r="E186" s="72">
        <v>1</v>
      </c>
      <c r="F186" s="52"/>
      <c r="G186" s="73">
        <v>30000</v>
      </c>
      <c r="H186" s="74">
        <f t="shared" si="5"/>
        <v>30000</v>
      </c>
    </row>
    <row r="187" spans="1:8" ht="17.25" x14ac:dyDescent="0.25">
      <c r="A187" s="70">
        <v>7</v>
      </c>
      <c r="B187" s="71" t="s">
        <v>597</v>
      </c>
      <c r="C187" s="52"/>
      <c r="D187" s="72" t="s">
        <v>22</v>
      </c>
      <c r="E187" s="72">
        <v>1</v>
      </c>
      <c r="F187" s="52"/>
      <c r="G187" s="73">
        <v>30000</v>
      </c>
      <c r="H187" s="74">
        <f t="shared" si="5"/>
        <v>30000</v>
      </c>
    </row>
    <row r="188" spans="1:8" ht="34.5" x14ac:dyDescent="0.25">
      <c r="A188" s="70">
        <v>8</v>
      </c>
      <c r="B188" s="71" t="s">
        <v>598</v>
      </c>
      <c r="C188" s="52"/>
      <c r="D188" s="72" t="s">
        <v>22</v>
      </c>
      <c r="E188" s="72">
        <v>1</v>
      </c>
      <c r="F188" s="52"/>
      <c r="G188" s="73">
        <v>30000</v>
      </c>
      <c r="H188" s="74">
        <f t="shared" si="5"/>
        <v>30000</v>
      </c>
    </row>
    <row r="189" spans="1:8" x14ac:dyDescent="0.3">
      <c r="A189" s="70"/>
      <c r="B189" s="77" t="s">
        <v>599</v>
      </c>
      <c r="C189" s="11"/>
      <c r="D189" s="78"/>
      <c r="E189" s="78"/>
      <c r="F189" s="11"/>
      <c r="G189" s="79"/>
      <c r="H189" s="80">
        <f>SUM(H7:H188)</f>
        <v>97966600</v>
      </c>
    </row>
    <row r="190" spans="1:8" x14ac:dyDescent="0.3">
      <c r="A190" s="70"/>
      <c r="B190" s="77" t="s">
        <v>600</v>
      </c>
      <c r="D190" s="78"/>
      <c r="E190" s="78"/>
      <c r="G190" s="79"/>
      <c r="H190" s="80">
        <v>97967000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Ban thanh ly dot 03</vt:lpstr>
      <vt:lpstr>Ban thanh ly dot 03 (1)</vt:lpstr>
      <vt:lpstr>Ban thanh ly dot 03 (2)</vt:lpstr>
      <vt:lpstr>GKD thanh ly dot 03.25</vt:lpstr>
      <vt:lpstr>GKD thanh ly dot 03.25 (2)</vt:lpstr>
      <vt:lpstr>TC</vt:lpstr>
      <vt:lpstr>ECOVIS</vt:lpstr>
      <vt:lpstr>'GKD thanh ly dot 03.25'!_FilterDatabase</vt:lpstr>
      <vt:lpstr>'GKD thanh ly dot 03.25 (2)'!_FilterDatabase</vt:lpstr>
      <vt:lpstr>'Ban thanh ly dot 03'!Print_Titles</vt:lpstr>
      <vt:lpstr>'Ban thanh ly dot 03 (1)'!Print_Titles</vt:lpstr>
      <vt:lpstr>'Ban thanh ly dot 03 (2)'!Print_Titles</vt:lpstr>
      <vt:lpstr>'GKD thanh ly dot 03.25'!Print_Titles</vt:lpstr>
      <vt:lpstr>'GKD thanh ly dot 03.25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Nguyen Dang Vinh Phuc</dc:creator>
  <cp:lastModifiedBy>TRINHLAMSON</cp:lastModifiedBy>
  <cp:lastPrinted>2025-10-23T08:01:52Z</cp:lastPrinted>
  <dcterms:created xsi:type="dcterms:W3CDTF">2024-08-09T04:10:24Z</dcterms:created>
  <dcterms:modified xsi:type="dcterms:W3CDTF">2025-10-23T08:23:20Z</dcterms:modified>
</cp:coreProperties>
</file>